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326" codeName="{26A90621-87C4-6C01-FD6A-EE6E7C140903}"/>
  <workbookPr codeName="ThisWorkbook" defaultThemeVersion="166925"/>
  <mc:AlternateContent xmlns:mc="http://schemas.openxmlformats.org/markup-compatibility/2006">
    <mc:Choice Requires="x15">
      <x15ac:absPath xmlns:x15ac="http://schemas.microsoft.com/office/spreadsheetml/2010/11/ac" url="\\fssiop.siop.gej.gob.mx\siop\dgicpye\Evaluaciones Económicas\Victor\2.-ADOCTOS TOMAS 2019\2026 CATALOGOS\"/>
    </mc:Choice>
  </mc:AlternateContent>
  <bookViews>
    <workbookView xWindow="-120" yWindow="-120" windowWidth="29040" windowHeight="15720" activeTab="0"/>
  </bookViews>
  <sheets>
    <sheet name="CATALOGO" sheetId="1" r:id="rId3"/>
  </sheets>
  <definedNames>
    <definedName name="_xlnm._FilterDatabase" localSheetId="0" hidden="1">CATALOGO!$A$16:$G$332</definedName>
    <definedName name="ACCIONENREPORTE">#REF!</definedName>
    <definedName name="Administración_del_gasto_de_operación">#REF!</definedName>
    <definedName name="area">#REF!</definedName>
    <definedName name="_xlnm.Print_Area" localSheetId="0">CATALOGO!$A$1:$G$336</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<sst xmlns="http://schemas.openxmlformats.org/spreadsheetml/2006/main" count="887" uniqueCount="595">
  <si>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</si>
  <si>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</si>
  <si>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</si>
  <si>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</si>
  <si>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</si>
  <si>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</si>
  <si>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</si>
  <si>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</si>
  <si>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</si>
  <si>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</si>
  <si>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</si>
  <si>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</si>
  <si>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</si>
  <si>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</si>
  <si>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</si>
  <si>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</si>
  <si>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</si>
  <si>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</si>
  <si>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</si>
  <si>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</si>
  <si>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</si>
  <si>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</si>
  <si>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PRECIO PARTIDA ($) PROPUESTO</t>
  </si>
  <si>
    <t>PRECIO PARTIDA ($) PROPUESTO CON LETRA</t>
  </si>
  <si>
    <t>SIOP-001</t>
  </si>
  <si>
    <t>M2</t>
  </si>
  <si>
    <t>M3</t>
  </si>
  <si>
    <t>KG</t>
  </si>
  <si>
    <t>M</t>
  </si>
  <si>
    <t>M3/KM</t>
  </si>
  <si>
    <t>PZA</t>
  </si>
  <si>
    <t>SALIDA</t>
  </si>
  <si>
    <t>ML</t>
  </si>
  <si>
    <t>SAL</t>
  </si>
  <si>
    <t>CCTV</t>
  </si>
  <si>
    <t>A1</t>
  </si>
  <si>
    <t>A7</t>
  </si>
  <si>
    <t>A2</t>
  </si>
  <si>
    <t>A3</t>
  </si>
  <si>
    <t>A4</t>
  </si>
  <si>
    <t>A5</t>
  </si>
  <si>
    <t>A6</t>
  </si>
  <si>
    <t>A8</t>
  </si>
  <si>
    <t>A9</t>
  </si>
  <si>
    <t>A10</t>
  </si>
  <si>
    <t>A11</t>
  </si>
  <si>
    <t>A12</t>
  </si>
  <si>
    <t>A13</t>
  </si>
  <si>
    <t>A14</t>
  </si>
  <si>
    <t>A15</t>
  </si>
  <si>
    <t>A16</t>
  </si>
  <si>
    <t>A17</t>
  </si>
  <si>
    <t>A18</t>
  </si>
  <si>
    <t>A19</t>
  </si>
  <si>
    <t>A20</t>
  </si>
  <si>
    <t>A21</t>
  </si>
  <si>
    <t>A22</t>
  </si>
  <si>
    <t>A23</t>
  </si>
  <si>
    <t>A24</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</si>
  <si>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</si>
  <si>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AFINE Y CONFORMACIÓN DE TERRENO NATURAL Y/O EN ÁREA DE CORTES, CON UN ESPESOR DE 20 CM, AL 95% PROCTOR MEDIDO COMPACTO, REALIZADO EN FORMA MECÁNICA CON RODILLO VIBRATORIO, INCLUYE: SUMINISTRO DE AGUA PARA LOGRAR HUMEDAD OPTIMA, EQUIPO MECÁNICO, PRUEBAS DE COMPACTACIÓN, AFINE, NIVELACIÓN, HERRAMIENTAS Y MANO DE OBRA.</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</si>
  <si>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</si>
  <si>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SUMINISTRO Y APLICACIÓN DE BARRERA DE VAPOR Y PRIMARIO EPOXICO, INCLUYE: APLICACIÓN, MANO DE OBRA, MATERIAL, EQUIPO Y MANO DE OBRA.</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</si>
  <si>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</si>
  <si>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</si>
  <si>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SUMINISTRO Y COLOCACIÓN DE MEZCLADORA PARA TARJA DE 8" DE ACERO INOXIDABLE MARCA: URREA MOD. 9373 INOX O SIMILAR. INCLUYE: MATERIAL, MANO DE OBRA, EQUIPO Y HERRAMIENTA.</t>
  </si>
  <si>
    <t>SUMINISTRO E INSTALACIÓN DE TUBERÍA DE POLIPROPILENO COPOLÍMERO RANDOM (TUBOPLUS O SIMILAR) DE 1" (25MM) DE DIÁMETRO, CON NORMA NMX-E-226/2 CNCP. INCLUYE: HERRAMIENTAS, CONEXIONES, EQUIPO, MANO DE OBRA Y TODO LO NECESARIO PARA SU CORRECTA EJECUCIÓN.</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</si>
  <si>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</si>
  <si>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</si>
  <si>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CAJA METALICA CON MARCO Y ACRILICO TRANSPARENTE PARA 3 VALVULAS, CON PUERTA ABATIBLE SIN BISAGRAS, MARCA ARIGMED, ARAMED O SIMILAR, INCLUYE; CARGO DIRECTO POR EL COSTO DE MANO DE OBRA Y MATERIALES REQUERIDOS, FLETE A OBRA, ACARREO, ELABORACIÓN, COLOCACION, FIJACIÓN, LIMPIEZA, IDENTIFICADOR DE CAJA DE SECCIONAMIENTO CONFORME A NORMA NFPA 99-C, RETIRO DE SOBRANTE FUERA DE OBRA, EQUIPO DE SEGURIDAD, INSTALACIONES ESPECIFICAS, DEPRECIACION Y DEMAS CARGOS DERIVADOS DEL USO DE EQUIPO Y HERRAMIENTA, EN CUALQUIER NIVEL.</t>
  </si>
  <si>
    <t>SUMINISTRO E INSTALACIÓN DE DETECTOR FOTOELECTRICO DIRECCIONABLE, MARCA NOTIFIER, MODELO FSP-851, INCLUYE: MATERIAL, MANO DE OBRA, HERRAMIENTAS, MONTAJE Y TODO LO NECESARIO PARA SU CORRECTA EJECUCIÓN.</t>
  </si>
  <si>
    <t>SUMINISTRO E INSTALACIÓN DE ESTACIÓN MANUAL DIRECCIONABLE DOBLE ACCIÓN, MARCA FIRE LITE, MODELO NBG-12LXSP, INCLUYE: MATERIAL, MANO DE OBRA, HERRAMIENTAS, MONTAJE Y TODO LO NECESARIO PARA SU CORRECTA EJECUCIÓN.</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</si>
  <si>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</si>
  <si>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</si>
  <si>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</si>
  <si>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DE RECUBRIMIENTO ASÉPTICO EN ROLLO DE VINYL, MODELO AEI/WALL COVERING O SIMILAR FABRICADO A BASE DE VINYL HOMOGÉNEO DE 1.0 MM DE ESPESOR, PRESENTACIÓN EN ROLLO DE 2.00 MTL. DE ANCHO X 30.00 MTL. DE LARGO EQUIVALENTE A 60 MT2, INCLUYE: MOLDURA PARA CURVA SANITARIA, ADHESIVO, SOLDADURA, DESPERDICIO, MATERIALES, MANO DE OBRA ESPECIALIZADA, EQUIPO, HERRAMIENTA Y TODO LO NECESARIO PARA SU CORRECTA EJECUCIÓN.</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</si>
  <si>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</si>
  <si>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SUMINISTRO, HABILITADO Y COLOCACION DE MURO DE TABLAROCA UNA CARA (LAMBRIN) EN HOJA STANDAR DE YESO,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</si>
  <si>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E INSTALACIÓN DE TUBERÍA PVC DE 2" (51MM) DE DIÁMETRO, CON NORMA MEXICANA NMX-E-199/1. INCLUYE: HERRAMIENTA, MANO DE OBRA, CONEXIONES, ACCESORIOS, EQUIPO Y TODO LO NECESARIO PARA SU CORRECTA EJECUCIÓN.</t>
  </si>
  <si>
    <t>SUMINISTRO E INSTALACIÓN DE TUBERÍA DE POLIPROPILENO COPOLÍMERO RANDOM (TUBOPLUS O SIMILAR) DE 1/2" (13MM) DE DIÁMETRO, CON NORMA NMX-E-226/2 CNCP. INCLUYE: HERRAMIENTAS, CONEXIONES, EQUIPO, MANO DE OBRA Y TODO LO NECESARIO PARA SU CORRECTA EJECUCIÓN.</t>
  </si>
  <si>
    <t>SUMINISTRO E INSTALACIÓN DE BASE PARA DETECTORES DE HUMO, MARCA NOTIFIER, MODELO B210LP, INCLUYE: MATERIAL, MANO DE OBRA, HERRAMIENTAS, MONTAJE Y TODO LO NECESARIO PARA SU CORRECTA EJECUCIÓN.</t>
  </si>
  <si>
    <t>SUMINISTRO E INSTALACIÓN DE MODULO AISLADOR PARA LAZO INTELIGENTE, MARCA NOTIFIER, MODELO ISO-X, INCLUYE: MATERIAL, MANO DE OBRA, HERRAMIENTAS, MONTAJE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</si>
  <si>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</si>
  <si>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</si>
  <si>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SUMINISTRO E INSTALACIÓN DE CABLE TIPO FPL LAZO SLC 2 X 16 SÓLIDO, PAR TRENZADO, MARCA HONEYWELL, MODELO 4311, COLOR NEGRO/ROJO, INCLUYE: MATERIAL, MANO DE OBRA, HERRAMIENTAS, CORTES, DESPERDICIOS Y TODO LO NECESARIO PARA SU CORRECTA EJECUCIÓN.</t>
  </si>
  <si>
    <t>SUMINISTRO Y COLOCACION DE PATCH CORD CAT 6 DE 5 FT COLOR AZUL, INCLUYE: SUMINISTRO, INSTALACIÓN, MATERIALES, MANO DE OBRA, HERRAMIENTA Y EQUIPO.</t>
  </si>
  <si>
    <t>SUMINISTRO Y COLOCACION DE PATCH CORD CAT 6 DE 7 FT COLOR AZUL, INCLUYE: SUMINISTRO, INSTALACIÓN, MATERIALES, MANO DE OBRA, HERRAMIENTA Y EQUIPO.</t>
  </si>
  <si>
    <t>SUMINISTRO Y COLOCACIÓN DE PISO CONDUCTIVO, MODELO AEI BANETT (ELECTROSTATIC CONDUCTIVE) O SIMILAR, FABRICADO A BASE DE VINYL HOMOGÉNEO CONDUCTIVO DE ALTO TRÁFICO, NO POROSO, ANTIBACTERIANO, CON FILAMENTOS DE CARBÓN, DE 2.00 MM DE ESPESOR, EN ROLLO DE 2 MTS DE ALTO POR 20 MTS DE LARGO EQUIVALENTE A 40 M2, INCLUYE: ADHESIVO CONDUCTIVO A BASE AGUA, PEGAMENTO LIBRE DE SOLVENTES CON ALTA ADHESIÓN, BAJA EMISIÓN DE QUÍMICOS VOLÁTILES, NO FLAMABLE, MOLDURA PARA CURVA SANITARIA, CINTA DE COBRE, CORDON DE SOLDADURA, MATERIALES, MANO DE OBRA ESPECIALIZADA, DESPERDICIO, EQUIPO, HERRAMIENTA Y TODO LO NECESARIO PARA SU CORRECTA EJECUCIÓN.</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</si>
  <si>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</si>
  <si>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Y COLOCACION DE MANOMETRO / VACUOMETRO TIPO BURDON PARA GAS, INTERVALO DE PRESION 0 A 200 PSIG, MATERIALES Y MANO DE OBRA PARA INSTALACION COMPLETA, PRUEBAS, PUESTA EN OPERACION Y LIMPIEZA. MANOMETRO O A 200 PSIG INCLUYE: MATERIALES, MANO DE OBRA, HERRAMIENTA.</t>
  </si>
  <si>
    <t>SUMINISTRO E INSTALACION DE VÁLVULA DE BOLA WORCESTER DE 13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</si>
  <si>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19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</si>
  <si>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25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</si>
  <si>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32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OBRA,ACARREOS, TRAZO, MEDICIÓN, CONEXIÓN, ALINEACIÓN, NIVELACIÓN, PRUEBAS, LIMPIEZA. DEPRECIACIÓN Y DEMÁS CARGOS DERIVADOS DEL USO DE EQUIPO Y HERRAMIENTA EN CUALQUIER NIVEL.</t>
  </si>
  <si>
    <t>SUMINISTRO E INSTALACIÓN DE TOMA MURAL MARCA INFRA TIPO PURITAN CON PLACA INDICADORA SEGUN TIPO DE GAS, INCLUYE; CARGO DIRECTO POR EL COSTO DE LA MANO DE OBRA Y MATERIALES REQUERIDOS, FLETE A OBRA, ACARREO, ARMADO, COLOCACION, LIMPIEZA Y RETIRO DE SOBRANTES FUERA DE OBRA, EQUIPO DE SEGURIDAD, INSTALACIONES ESPECIFICAS, DEPRECIACION Y DEMAS CARGOS DERIVADOS DEL USO DE EQUIPO Y HERRAMIENTA.</t>
  </si>
  <si>
    <t>SUMINISTRO E INSTALACION DE TUBERIA CEDULA 10 DE ACERO AL CARBON LISTADO ULFM RANURADA PARA SISTEMA CONTRA INCENDIO DE 4", INCLUYE: MATERIALES, CONEXIONES, CORTES, DESPERDICIOS, ELEVACIONES, MANO DE OBRA, EQUIPO Y HERRAMIENTA NECESARIA PARA SU CORRECTA EJECUCION.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</si>
  <si>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</si>
  <si>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</si>
  <si>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ZARPEO DE MUROS, CADENAS, CASTILLO Y BÓVEDA, CON MORTERO DE CEMENTO-ARENA DE RIO 1:3, INCLUYE: ANDAMIOS, ACARREO, ELEVACIÓN DE MATERIAL, HERRAMIENTAS, EQUIPO DE SEGURIDAD Y MANO DE OBRA. A CUALQUIER NIVEL.</t>
  </si>
  <si>
    <t>PLANTILLA DE CONCRETO F'C=100 KG/CM2, TMA=3/4, DE 5.00 CM DE ESPESOR PROMEDIO. INCLUYE: MATERIALES, HERRAMIENTAS, AFINE, NIVELACION, LIMPIEZA, MANO DE OBRA Y ACARREO DE MATERIALES AL SITIO DE SU UTILIZACION.</t>
  </si>
  <si>
    <t>SUMINISTRO Y COLOCACION DE ACERO DE REFUERZO FY=4,200 KG/CM2 (G.E.), CUALQUIER DIAMETRO, INCLUYE: HABILITADO, ARMADO, PRUEBAS DE TENSION, CORTES, DESPERDICIOS, GANCHOS, DOBLECES, TRASLAPES, AMARRES, SILLETAS, SEPARADORES, APOYOS, ALAMBRE RECOCIDO, ACARREO AL LUGAR DE SU UTILIZACION, MANO DE OBRA Y HERRAMIENTA Y TODO LO NECESARIO PARA SU CORRECTA
EJECUCION.</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</si>
  <si>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</si>
  <si>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</si>
  <si>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SUMINISTRO E INSTALACIÓN DE TUBERÍA DE POLIPROPILENO COPOLÍMERO RANDOM (TUBOPLUS O SIMILAR) DE 2" (51MM)DE DIÁMETRO, CON NORMA NMX-E-226/2 CNCP. INCLUYE: HERRAMIENTAS, CONEXIONES, EQUIPO, MANO DE OBRA Y TODO LO NECESARIO PARA SU CORRECTA EJECUCIÓN.</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</si>
  <si>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</si>
  <si>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SUMINISTRO Y COLOCACION DE CONTRACANASTA PARA TARJA MARCA HELVEX MODELO H-8801 EN BRONCE CON ACABADO EN CROMO, PARA FREGADERO, INCLUYE: MANO DE OBRA, EQUIPO Y HERRAMIENTA.</t>
  </si>
  <si>
    <t>SUMINISTRO Y COLOCACIÓN DE BARRA DE TIERRA (EQUIPOTENCIAL), CON UNA CAPACIDAD DE 24 DERIVACIONES PARA CABLES NO. 12 A NO. 6 (ESTAS BARRAS DEBERÁN DE PONERSE A TIERRA CON CABLE NO MENOR AL CALIBRE NO. 10.), INCLUYE: MATERIALES, MANO DE OBRA, EQUIPO, HERRAMIENTA, PRUEBA DE PISOS CONDUCTIVOS, Y LO NECESARIO PARA SU CORRECTO FUNCIONAMIENTO.</t>
  </si>
  <si>
    <t>SUMINISTRO Y COLOCACIÓN DE RELOJ / CRONÓMETRO DIGITAL CAT. ZTM1591RS MARCA BENDER; EN UNA LINEA, FRENTE Y CAJA, FUENTE DE ALIMENTACIÓN A 100 - 240 VC.A. MONTADOS EN PLACA DE ACERO INOXIDABLE TIPO 304, CON ACABADO PULIDO (INCLUYE CAJA PARA EMPOTRAR CAT. B120804), EMPOTRABLE EN PARED, INCLUYE: RIEL DIN, INTERRUPTOR TERMOMAGNÉTICO DE 2 POLOS, CONTROL REMOTO, MATERIALES, MANO DE OBRA, EQUIPO, HERRAMIENTA, CONEXIONES, PRUEBAS, FIJACIONES, Y LO NECESARIO PARA SU CORRECTA INSTALACIÓN.</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</si>
  <si>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</si>
  <si>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</si>
  <si>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</si>
  <si>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EXCAVACION CON EQUIPO MECANICO EN CEPAS O MESETAS, EN MATERIAL TIPO II Y III, DE 0.00 A 2.00 M. DE PROFUNDIDAD, INCLUYE: COLOCACION DEL MATERIAL A UN COSTADO DE LA EXCAVACION, AFINE DE PLANTILLA Y TALUDES, EQUIPO, MANO DE OBRA Y HERRAMIENTA, MEDIDO EN TERRENO NATURAL POR SECCION SEGUN PROYECTO.</t>
  </si>
  <si>
    <t>SUMINISTRO Y COLOCACION DE KIT GABINETE HIDRANTE, INCLUYE: 1 GABINETE. LÁMINA NEGRA, CALIBRE 22 ESMALTADO DE EMPOTRAR, 30M PARA MANGUERA (70 X 88 X 21), 1 VÁLVULA ANGULAR DE GLOBO, FABRICADA EN BRONCE FUNDIDO, CON VÁSTAGO ASCENDENTE PARA LA APERTURA O CIERRE AL PASO DEL AGUA, OPERADO MEDIANTE VOLANTE, ACABADO BRONCE GRANALLADO, 1 CHIFLÓN / BOQUILLA DE 3 PASOS, BOQUILLA PARA CONECTARSE A MANGUERA CONTRA INCENDIOS DE TRES PASOS, 1 MANGUERA PARA HIDRANTE HH 200 1½"X30 M BCE IPT MARCA PARSCH, 1 LLAVE UNIVERSAL PARA EL USO EN MANGUERAS DE HIDRANTE, MANO DE OBRA, EQUIPO Y HERRAMIENTA</t>
  </si>
  <si>
    <t>SUMINISTRO Y COLOCACIÓN DE CODO 4"X90° RANURADO DE HIERRO DUCTIL UL/FM PARA SISTEMA CONTRA INCENDIO, INCLUYE: MATERIALES, CONEXIONES, DESPERDICIOS, ELEVACIONES, MANO DE OBRA, EQUIPO Y HERRAMIENTA NECESARIA PARA SU CORRECTA EJECUCION.</t>
  </si>
  <si>
    <t>SUMINISTRO Y COLOCACIÓN DE CODO 4"X45° RANURADO DE HIERRO DUCTIL UL/FM PARA SISTEMA CONTRA INCENDIO, INCLUYE: MATERIALES, CONEXIONES, DESPERDICIOS, ELEVACIONES, MANO DE OBRA, EQUIPO Y HERRAMIENTA NECESARIA PARA SU CORRECTA EJECUCION.</t>
  </si>
  <si>
    <t>SUMINISTRO Y COLOCACIÓN DE COPLE RIGIDO DE 4" RANURADO DE HIERRO DUCTIL UL/FM PARA SISTEMA CONTRA INCENDIO, INCLUYE: MATERIALES, CONEXIONES, DESPERDICIOS, ELEVACIONES, MANO DE OBRA, EQUIPO Y HERRAMIENTA NECESARIA PARA SU CORRECTA EJECUCION.</t>
  </si>
  <si>
    <t>SUMINISTRO Y COLOCACIÓN DE TEE DE 4" RANURADA DE HIERRO DUCTIL UL/FM PARA SISTEMA CONTRA INCENDIO, INCLUYE: MATERIALES, CONEXIONES, DESPERDICIOS, ELEVACIONES, MANO DE OBRA, EQUIPO Y HERRAMIENTA NECESARIA PARA SU CORRECTA EJECUCION.</t>
  </si>
  <si>
    <t>SUMINISTRO E INSTALACIÓN DE MANÓMETRO SECO, CARATULA DE 3 1/2″ RANGO 0 – 300 PSI, UL/FM, INCLUYE: MATERIALES MENORES, CONEXIONES, MANO DE OBRA, EQUIPO Y HERRAMIENTA NECESARIA PARA SU CORRECTA EJECUCION.</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</si>
  <si>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</si>
  <si>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</si>
  <si>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Catálogo de Conceptos</t>
  </si>
  <si>
    <t>PRELIMINARES</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</si>
  <si>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</si>
  <si>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</si>
  <si>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CIMENTACIÓN</t>
  </si>
  <si>
    <t>SUMINISTRO Y COLOCACIÓN DE CONCRETO PREMEZCLADO BOMBEABLE F'C=250 KG/CM2, TMA= 3/4, R.N. EN CIMENTACIÓN. INCLUYE: MATERIALES, BOMBEO, TENDIDO, RASTREADO, VIBRADO, NIVELACIÓN, LIMPIEZA, PRUEBAS DE RESISTENCIA, CURADO CON CURACRETO, DESPERDICIO, MANO DE OBRA, EQUIPO, HERRAMIENTA.</t>
  </si>
  <si>
    <t>MUROS DE MAMPOSTERÍA</t>
  </si>
  <si>
    <t>MURO TIPO TEZÓN DE 28 CM DE ESPESOR, DE TABICÓN SOLIDO 11 X 14 X 28 CM, ASENTADO CON MEZCLA CEMENTO ARENA 1:4 ACABADO COMÚN, INCLUYE: MATERIALES, MANO DE OBRA, ACARREOS DE MATERIALES A SITIO DE UTILIZACIÓN, EQUIPO Y HERRAMIENTA.</t>
  </si>
  <si>
    <t>ALBAÑILERÍAS</t>
  </si>
  <si>
    <t>FIRME DE 10 CM ACABADO COMÚN, DE CONCRETO F'C= 150 KG/CM2 HECHO EN OBRA, INCLUYE: SUMINISTRO DE MATERIALES, ACARREOS, NIVELACIÓN, CIMBRADO DE FRONTERAS, MANO DE OBRA, EQUIPO Y HERRAMIENTA.</t>
  </si>
  <si>
    <t>MALLA ELECTROSOLDADA 6X6-10/10 COMO REFUERZO EN PISOS DE CONCRETO, INCLUYE: HABILITADO, DESPERDICIOS, TRASLAPES, MATERIAL DE FIJACIÓN, ANDAMIOS, HERRAMIENTA Y ACARREO DEL MATERIAL AL SITIO DE SU COLOCACIÓN.</t>
  </si>
  <si>
    <t>BOQUILLA DE 15 A 20 CM DE ANCHO, CON MORTERO CEMENTO ARENA PROPORCIÓN 1:3, TERMINADO PULIDO, EN APERTURA DE VANOS DE PUERTAS Y VENTANAS. INCLUYE: SUMINISTRO, PULIDO, MANO DE OBRA, HERRAMIENTA Y EQUIPO.</t>
  </si>
  <si>
    <t>APLANADO INTERIOR DE PRETILES CON MORTERO CEMENTO-CAL-ARENA DE RIO EN PROP. 1:2:6 DE 2 CM. DE ESPESOR PROMEDIO, A PLOMO Y REGLA, ACABADO APALILLADO FINO, INCLUYE: MATERIALES, DESPERDICIOS, HERRAMIENTAS, PLOMEO, NIVELACIÓN, REMATES, LIMPIEZA DEL ÁREA DE TRABAJO Y ACARREO DE MATERIALES AL SITIO DE SU UTILIZACIÓN. A CUALQUIER NIVEL.</t>
  </si>
  <si>
    <t>SUMINISTRO Y COLOCACIÓN DE MEMBRANA DE PLÁSTICO NEGRO (LDPE) CALIBRE 600, EN CIMENTACIÓN, INCLUYE: TRAZO, CORTES, DESPERDICIOS, ACARREOS, MANO DE OBRA, FIJACIÓN Y TODO LO NECESARIO PARA SU CORRECTA INSTALACIÓN.</t>
  </si>
  <si>
    <t>IMPERMEABILIZACIÓN</t>
  </si>
  <si>
    <t>SUMINISTRO, FABRICACIÓN Y COLOCACIÓN DE HERRERÍA CON PERFIL DE ACERO ESTRUCTURAL (VIGA, PTR, MONTEN, CUADRADO, ÁNGULOS, ETC.), EN PUERTAS, VENTANAS, BARANDALES, CUBIERTA DE AMBULANCIAS, ETC., INCLUYE: SOLDADURA, EQUIPO DE CORTE, MATERIALES MENORES, DESCALIBRES, DESPERDICIOS, BISAGRAS, FONDO ANTICORROSIVO, FLETES Y ACARREO DE MATERIALES AL SITIO DE SU UTILIZACIÓN.</t>
  </si>
  <si>
    <t>INSTALACIÓN HIDROSANITARIA</t>
  </si>
  <si>
    <t>DRENAJE PLUVIAL</t>
  </si>
  <si>
    <t>AFINE, NIVELACIÓN Y COMPACTACIÓN DEL FONDO DE LA EXCAVACIÓN CON BAILARINA, INCLUYE: MATERIAL, MANO DE OBRA, EQUIPO Y HERRAMIENTA.</t>
  </si>
  <si>
    <t>PLANTILLA APISONADA AL 85% PROCTOR EN ZANJA CON MATERIAL PRODUCTO DE BANCO. INCLUYE: MATERIAL, MANO DE OBRA, EQUIPO Y HERRAMIENTA.</t>
  </si>
  <si>
    <t>RELLENO ACOSTILLADO EN CEPAS O MESETAS CON MATERIAL DE BANCO COMPACTADO AL 90% MÍNIMO DE SU P.V.S.M. EN CAPAS NO MAYORES DE 20 CM, INCLUYE: INCORPORACIÓN DE AGUA NECESARIA, COMPACTACIÓN CON PISÓN, MANO DE OBRA, HERRAMIENTAS Y ACARREOS.</t>
  </si>
  <si>
    <t>INSTALACIÓN DE TUBERÍA PVC SANITARIO S25 DE 6”. INCLUYE: SUMINISTRO, TENDIDO, CORTES, DESPERDICIOS, PEGAMENTO PVC, MANO DE OBRA, HERRAMIENTA Y EQUIPO.</t>
  </si>
  <si>
    <t>DRENAJE SANITARIO</t>
  </si>
  <si>
    <t>AGUA POTABLE</t>
  </si>
  <si>
    <t>SUMINISTRO Y COLOCACIÓN DE VÁLVULA DE GLOBO DE 1/2" DE TUBERÍA DE POLIPROPILENO COPOLÍMERO RANDOM (TUBOPLUS O SIMILAR) . INCLUYE: MATERIAL, MANO DE OBRA, EQUIPO Y HERRAMIENTA.</t>
  </si>
  <si>
    <t>SUMINISTRO Y COLOCACIÓN DE VÁLVULA DE GLOBO DE 1" DE TUBERÍA DE POLIPROPILENO COPOLÍMERO RANDOM (TUBOPLUS O SIMILAR) . INCLUYE: MATERIAL, MANO DE OBRA, EQUIPO Y HERRAMIENTA.</t>
  </si>
  <si>
    <t>SALIDAS ELÉCTRICAS E ILUMINACIÓN</t>
  </si>
  <si>
    <t>SUMINISTRO E INSTALACIÓN DE INTERRUPTOR DE 1 X 15,20 Ó 30 AMP QO, 120/240 V, 10 KA, MCA SQUARE D O SIMILAR, INCLUYE: ACARREOS, HERRAMIENTA, DESPERDICIOS, LIMPIEZA Y TODO LO NECESARIO PARA SU CORRECTA INSTALACIÓN.</t>
  </si>
  <si>
    <t>SUMINISTRO E INSTALACIÓN DE INTERRUPTOR DE SEGURIDAD 2 POLOS 30A NEMA 3R MCA SQUARE D O SIMILAR; INCLUYE: ACARREOS, HERRAMIENTA, DESPERDICIOS, LIMPIEZA Y TODO LO NECESARIO PARA SU CORRECTA INSTALACIÓN.</t>
  </si>
  <si>
    <t>GASES</t>
  </si>
  <si>
    <t>SUMINISTRO E INSTALACIÓN DE TUBO DE COBRE RÍGIDO DE 13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</si>
  <si>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19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</si>
  <si>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25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</si>
  <si>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32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</si>
  <si>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FLUJÓMETRO SENCILLO: DE MATERIAL CROMADO Y POLICARBONATADO DE ALTO IMPACTO. RANGO DE 0 A 15 LTS/MIN, HUMEDECEDOR CON FRASCO GRABADO PARA FLUJÓMETRO SENCILLO. BURBUJEADOR PARA HUMIDIFICACIÓN DEL OXÍGENO,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</si>
  <si>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EQUIPO DE ASPIRACIÓN DE 1 LITRO, INCLUYE: REGULADOR DE VACÍO DE TRES PUNTOS DE REGULACIÓN CON VACUÓMETRO, FRASCO DE VIDRIO GRADUADO CON TAPÓN DE PLÁSTICO DE UN LITRO, REGULADOR DE VACÍO CON VACUÓMETRO, CANASTILLA CROMADA, JUEGO DE MANGUERAS TRANSPARENTES. MARCA ARAMED O SIMILAR</t>
  </si>
  <si>
    <t>SUMINISTRO DE ADITAMENTO SENCILLO PARA AIRE, INCLUYE: ADITAMENTO SENCILLO CON MANÓMETRO PARA FLUJO DE AIRE REGULABLE,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</si>
  <si>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TABLAROCA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</si>
  <si>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</si>
  <si>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</si>
  <si>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ABRIR HUECO EN PLAFÓN PARA RECIBIR LUMINARIO, TIPO SPOT DE 15 CMS A CUALQUIER ALTURA, INCLUYE: MANO DE OBRA, EQUIPO, HERRAMIENTA, ACARREO DEL MATERIAL PRODUCTO DE LA DEMOLICIÓN AL PUNTO DE ACOPIO Y RETIRO FUERA DE LA OBRA, LIMPIEZA.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</si>
  <si>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</si>
  <si>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</si>
  <si>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</si>
  <si>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ZOCLO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</si>
  <si>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DE CORTINA ANTIBACTERIANA MARCA AEI HEALTH CURTAIN CON MALLA EN LA PARTE SUPERIOR DE 30CM, INCLUYE: 15% DE HOLGURA, RIEL DE ALUMINIO CON PINTURA ELECTROESTÁTICA BLANCA, CORREDERAS MODELO SURE CHECK Y TAPA FINAL. COLOR A SU ELECCIÓN DEL CATÁLOGO; INCLUYE: SUMINISTRO DE MATERIALES, MANO DE OBRA, EQUIPO Y HERRAMIENTA PARA SU CORECTA INSTALACION.</t>
  </si>
  <si>
    <t>BAÑOS</t>
  </si>
  <si>
    <t>SUMINISTRO Y COLOCACIÓN DE MANGUERA COFLEX DE 1/2" PARA LAVABO DE 40 CM DE LONGITUD. INCLUYE: FLETES, MANIOBRAS, ACARREO, COLOCACIÓN A CUALQUIER NIVEL, FIJACIÓN, PRUEBAS, MATERIALES MENORES Y HERRAMIENTA NECESARIA.</t>
  </si>
  <si>
    <t>SUMINISTRO Y COLOCACIÓN DE MANGUERA DE TARJA MARCA URREA ACERO INOXIDABLE TUERCAS DE LATÓN DE 1/2" CON LONGITUD DE 55 CM, INCLUYE: FLETES, MANIOBRAS, ACARREO, COLOCACIÓN A CUALQUIER NIVEL, FIJACIÓN, PRUEBAS, MATERIALES MENORES Y HERRAMIENTA NECESARIA.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</si>
  <si>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</si>
  <si>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COLOCACIÓN DE DISPENSADOR DE JABÓN MCA. JOFEL MOD. AC54000 O SIMILAR INCLUYE: MATERIAL, MANO DE OBRA, EQUIPO Y HERRAMIENTA.</t>
  </si>
  <si>
    <t>SUMINISTRO Y COLOCACIÓN DE DISPENSADOR DE TOALLAS INTERDOBLADAS, MARCA JOFEL, MODELO Z-600, LÍNEA FUTURA AH25000, DE ACERO INOXIDABLE O SIMILAR INCLUYE: MATERIAL, MANO DE OBRA, EQUIPO Y HERRAMIENTA.</t>
  </si>
  <si>
    <t>SUMINISTRO Y COLOCACIÓN DE COLADERA DE PRETIL, HELVEX MOD 4954; INCLUYE: MATERIALES, MANO DE OBRA, HERRAMIENTA, FIJACIONES, CONEXIONES.</t>
  </si>
  <si>
    <t>CARPINTERIA</t>
  </si>
  <si>
    <t>SUMINISTRO Y COLOCACIÓN DE TOPE DE PUERTA SATINADA, LÍNEA ZAMAK MCA. HERRALUM, MOD. 1159, INCLUYE: CARGO DIRECTO POR EL COSTO DE LOS MATERIALES, QUE INTERVENGAN, FLETE A OBRA, ACARREO AL SITIO DE SU UTILIZACIÓN, MANO DE OBRA, EQUIPO Y HERRAMIENTA.</t>
  </si>
  <si>
    <t>VENTANERÍA Y CANCELERÍA DE ALUMINIO</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</si>
  <si>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</si>
  <si>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</si>
  <si>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ACERO INOXIDABLE</t>
  </si>
  <si>
    <t>SISTEMA AISLADO</t>
  </si>
  <si>
    <t>SUMINISTRO E INSTALACIÓN DE MODULO DE FUERZA Y TIERRA SERIES GPM-F4DR4 MARCA BENDER CON TOMACORRIENTES DE GRADO HOSPITALARIO PARA SUMINISTRO DE ENERGÍA Y CONEXIÓN A TIERRA DE EQUIPO PORTÁTIL, PARA TABLERO AISLADO, FORMADO POR 4 RECEPTÁCULOS DE FUERZA GRADO HOSPITAL 20A/125V NEMA 5-20R DÚPLEX ROJO, 4 CONECTORES DE TIERRA TIPO HEMBRA 30A/250V COLOR VERDE, GRADO HOSPITAL, MONTADOS EN PLACA DE ACERO INOXIDABLE TIPO 304, CON ACABADO PULIDO (INCLUYE CAJA PARA EMPOTRAR MODELO B120804); LOS MÓDULOS DE FUERZA Y TIERRA DISEÑADOS EN ESTRICTO CUMPLIMIENTO DE LAS NORMAS UL467, UL50, LA NFPA 70 (CÓDIGO ELÉCTRICO NACIONAL), Y NFPA 99. INCLUYE: MANO DE OBRA ESPECIALIZADA, TRABAJOS PARA EMPOTRAR EN MURO, ACCESORIOS DE FIJACIÓN, MATERIALES, HERRAMIENTAS, EQUIPO, PRUEBAS Y TODO LO NECESARIO PARA SU CORRECTO FUNCIONAMIENTO.</t>
  </si>
  <si>
    <t>SISTEMA CONTRA INCENDIO</t>
  </si>
  <si>
    <t xml:space="preserve">SUMINISTRO Y COLOCACIÓN DE SOPORTE TIPO PERA PARA TUBERIA DE 4", CONSIDERANDO VARILLA ROSCADA GALVANIZADA DE 3/8" DE HASTA 1 M DE SUJECIÓN, TUERCAS, RONDANAS Y TAQUETES. INCLUYE: FIJACIÓN, MATERIAL, MANO DE OBRA, EQUIPO Y HERRAMIENTA.
</t>
  </si>
  <si>
    <t>DETECTORES DE HUMO</t>
  </si>
  <si>
    <t>SEÑALETICA</t>
  </si>
  <si>
    <t>AIRE ACONDICIONADO</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</si>
  <si>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</si>
  <si>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</si>
  <si>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SUMINISTRO E INSTALACIÓN DE DUCTO FLEXIBLE DE 8"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</si>
  <si>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10"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</si>
  <si>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 xml:space="preserve">DIFUSOR DE INYECCIÓN, MODELO DPI DE 24" X 24"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</si>
  <si>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</si>
  <si>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VOZ Y DATOS</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</si>
  <si>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</si>
  <si>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</si>
  <si>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</si>
  <si>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66/200 MM ANCHO, INCLUYE: MANO DE OBRA, ACARREOS, HERRAMIENTA, DESPERDICIOS, LIMPIEZA Y TODO LO NECESARIO PARA SU CORRECTA INSTALACIÓN.</t>
  </si>
  <si>
    <t>SUMINISTRO E INSTALACIÓN DE PLACA DE PARED VERTICAL, SALIDA PARA 1 PUERTO KEYSTONE, CON ESPACIOS PARA ETIQUETAS, COLOR BLANCO MATE, INCLUYE: MATERIALES, MANO DE OBRA, HERRAMIENTA Y TODO LO NECESARIO PARA LA CORRECTA INSTALACIÓN.</t>
  </si>
  <si>
    <t>SUMINISTRO E INSTALACIÓN DE PLACA DE PARED VERTICAL, SALIDA PARA 2 PUERTOS, CON ESPACIOS PARA ETIQUETAS, COLOR BLANCO,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</si>
  <si>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</si>
  <si>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</si>
  <si>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SISTEMA VOCEO</t>
  </si>
  <si>
    <t>LIMPIEZAS</t>
  </si>
  <si>
    <t>LIMPIEZA GRUESA DURANTE LA OBRA, INCLUYE: MANO DE OBRA, EQUIPO Y HERRAMIENTA.</t>
  </si>
  <si>
    <t>LIMPIEZA FINA DE LA OBRA PARA ENTREGA, INCLUYE: MATERIALES, MANO DE OBRA, EQUIPO Y HERRAMIENTA.</t>
  </si>
  <si>
    <t>SIOP-094</t>
  </si>
  <si>
    <t>SIOP-010</t>
  </si>
  <si>
    <t>SIOP-011</t>
  </si>
  <si>
    <t>SIOP-012</t>
  </si>
  <si>
    <t>SIOP-013</t>
  </si>
  <si>
    <t>SIOP-015</t>
  </si>
  <si>
    <t>SIOP-017</t>
  </si>
  <si>
    <t>SIOP-018</t>
  </si>
  <si>
    <t>SIOP-019</t>
  </si>
  <si>
    <t>SIOP-025</t>
  </si>
  <si>
    <t>SIOP-026</t>
  </si>
  <si>
    <t>SIOP-027</t>
  </si>
  <si>
    <t>SIOP-028</t>
  </si>
  <si>
    <t>SIOP-029</t>
  </si>
  <si>
    <t>SIOP-033</t>
  </si>
  <si>
    <t>SIOP-034</t>
  </si>
  <si>
    <t>SIOP-035</t>
  </si>
  <si>
    <t>SIOP-036</t>
  </si>
  <si>
    <t>SIOP-037</t>
  </si>
  <si>
    <t>SIOP-038</t>
  </si>
  <si>
    <t>SIOP-039</t>
  </si>
  <si>
    <t>SIOP-040</t>
  </si>
  <si>
    <t>SIOP-041</t>
  </si>
  <si>
    <t>SIOP-044</t>
  </si>
  <si>
    <t>SIOP-047</t>
  </si>
  <si>
    <t>SIOP-059</t>
  </si>
  <si>
    <t>SIOP-062</t>
  </si>
  <si>
    <t>SIOP-073</t>
  </si>
  <si>
    <t>SIOP-074</t>
  </si>
  <si>
    <t>SIOP-075</t>
  </si>
  <si>
    <t>SIOP-076</t>
  </si>
  <si>
    <t>SIOP-077</t>
  </si>
  <si>
    <t>SIOP-078</t>
  </si>
  <si>
    <t>SIOP-081</t>
  </si>
  <si>
    <t>SIOP-088</t>
  </si>
  <si>
    <t>SIOP-092</t>
  </si>
  <si>
    <t>SIOP-099</t>
  </si>
  <si>
    <t>SIOP-101</t>
  </si>
  <si>
    <t>SIOP-103</t>
  </si>
  <si>
    <t>SIOP-117</t>
  </si>
  <si>
    <t>SIOP-118</t>
  </si>
  <si>
    <t>SIOP-130</t>
  </si>
  <si>
    <t>SIOP-139</t>
  </si>
  <si>
    <t>SIOP-140</t>
  </si>
  <si>
    <t>SIOP-141</t>
  </si>
  <si>
    <t>SIOP-143</t>
  </si>
  <si>
    <t>SIOP-144</t>
  </si>
  <si>
    <t>SIOP-177</t>
  </si>
  <si>
    <t>SIOP-179</t>
  </si>
  <si>
    <t>SIOP-180</t>
  </si>
  <si>
    <t>SIOP-195</t>
  </si>
  <si>
    <t>SIOP-197</t>
  </si>
  <si>
    <t>SIOP-203</t>
  </si>
  <si>
    <t>SIOP-204</t>
  </si>
  <si>
    <t>SIOP-231</t>
  </si>
  <si>
    <t>SIOP-252</t>
  </si>
  <si>
    <t>SIOP-255</t>
  </si>
  <si>
    <t>SIOP-257</t>
  </si>
  <si>
    <t>CIMBRA DE MADERA ACABADO COMUN, EN CIMENTACION, INCLUYE: MATERIALES, ACARREOS, CORTES, HABILITADOS, CIMBRADO, DESCIMBRADO, MANO DE OBRA, EQUIPO Y HERRAMIENTA.</t>
  </si>
  <si>
    <t>IMPERMEABILIZACIÓN DE CIMENTACIÓN (DALAS, ZAPATAS, MUROS, ETC.), CON VAPORTITE 550 A 2 MANOS, INCLUYE: MANO DE OBRA, MATERIAL, HERRAMIENTA, DESPERDICIOS, ACARREO DEL MATERIAL AL SITIO DE UTILIZACIÓN.</t>
  </si>
  <si>
    <t>DALA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</si>
  <si>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DALA D-1 DE CONCRETO HECHO EN OBRA F'C=250 KG/CM2, T.M.A.=3/4", CON SECCIÓN DE 20 X 20 CMS, ARMADA CON 4 VARILLAS DEL # 3 Y ESTRIBOS DEL NO. 3 @ 20 CMS., INCLUYE: ARMADO, AMARRES, COLADO, CURADO, VIBRADO, CIMBRA COMÚN, DESCIMBRADO, TRASLAPES, CRUCES DE VARILLAS CON ELEMENTOS TRANSVERSALES, CORTES, DESPERDICIOS, MANO DE OBRA, HERRAMIENTA Y ACARREO DE MATERIALES AL SITIO DE SU UTILIZACIÓN, A CUALQUIER ALTURA.</t>
  </si>
  <si>
    <t>ANCLAJE DE CASTILLO EN CIMENTACION 40 X 40 X 40 CMS., ARMADO CON 4 VARILLAS DEL #4 (1/2") Y ESTRIBOS DEL #3 A CADA 15 CMS., INCLUYE: ARMADO, DESPERDICIOS, TRASLAPES, CRUCES DE VARILLAS CON ELEMENTOS TRANSVERSALES, MANO DE OBRA, HERRAMIENTA Y ACARREO DE MATERIALES AL SITIO DE SU UTILIZACION.</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</si>
  <si>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</si>
  <si>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</si>
  <si>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SUMINISTRO E INSTALACIÓN DE CELOTEX DE 1/2" DE ESP., PARA JUNTA DE DILATACIÓN. INCLUYE: ACARREOS, ELEVACIONES HASTA 4.5M, MATERIALES, CORTES, DESPERDICIOS, MANO DE OBRA Y HERRAMIENTA</t>
  </si>
  <si>
    <t>LECHADA SOBRE LADRILLO DE AZOTEA CON SISTEMA A BASE DE POLVO ARENA RIO-CEMENTO BLANCO-SELLADOR EN PROPORCION DE 3:4:1. INCLUYE: PREPARACION DE LA SUPERFICIE, ACARREOS, MATERIAL Y MANO DE OBRA.</t>
  </si>
  <si>
    <t>IMPERMEABILIZACION DE LOSAS, A BASE DE MEMBRANA PREFABRICADA, MCA. IMPERQUIMIA O SIMILAR, UNIPLAS AERO PLUS SBS, ALTO DESEMPEÑO CON VENTILACION ANTIABOLSAMIENTOS, FABRICADA A BASE DE ASFALTOS MODIFICADOS CON POLIMEROS SINTETICOS SBS (ESTIRENO BUTADIENO ESTIRENO) REFORZADA CON MALLA POLIESTER DE ALTA RESISTENCIA, ACABADO APARENTE A BASE DE GRAVILLA ESMALTADA A FUEGO, 4.5 MM DE ESPESOR TOTAL, COLOR BLANCO, GARANTIA POR ESCRITO DE 10 AÑOS, POR LA EMPRESA CONTRATISTA., INCLUYE: LIMPIEZA Y PREPARACION DE LA SUPERFICIE, APLICACION DE PRIMER IMPERCOAT PRIMARIO SL, PARA ANCLAJE Y TAPAPORO DE LA SUPERFICIE, SELLADO DE FISURAS Y GRIETAS A BASE DE CEMENTO PLASTICO BITUMINOSO IMPERCOAT CEMENTO SBS, SUMINISTRO Y COLOCACION DE MEMBRANA POR MEDIO DE TERMOFUSION A BASE DE FUEGO DE SOPLETE DE GAS BUTANO, HACIENDO TRASLAPES MINIMOS DE 0.10 MTS. EN AMBOS SENTIDOS, SELLADO DE ORILLAS, REMATES Y TRASLAPES, MATERIALES MENORES Y DE CONSUMO, CORTES, DESPERDICIOS, LIMPIEZA GENERAL, HERRAMIENTAS, MANO DE OBRA ESPECIALIZADA Y ACARREOS AL SITIO DE SU COLOCACION.</t>
  </si>
  <si>
    <t>SUMINISTRO E INSTALACIÓN DE TUBERÍA PVC DE 6" (150MM) DE DIÁMETRO, CON NORMA MEXICANA NMX-E-199/1. INCLUYE: MATERIALES, HERRAMIENTA, MANO DE OBRA, CONEXIONES, ACCESORIOS, EQUIPO Y TODO LO NECESARIO PARA SU CORRECTA EJECUCIÓN.</t>
  </si>
  <si>
    <t>SUMINISTRO E INSTALACIÓN CONEXIÓN TIPO CODO DE 90° O 45° DE PVC SANITARIO DE 6” DE DIÁMETRO, INCLUYE: PEGAMENTO, MATERIAL, MATERIALES MENORES, FLETES Y ACARREO DE LOS MATERIALES AL SITIO DE SU INSTALACIÓN Y PRUEBAS.</t>
  </si>
  <si>
    <t>CODO PVC CEMENTAR SANITARIO DE 2"X 45°, INCLUYE: SUMINISTRO, INSTALACIÓN, MATERIALES, PEGAMENTO PVC, MANO DE OBRA, HERRAMIENTA Y EQUIPO.</t>
  </si>
  <si>
    <t>CODO PVC CEMENTAR SANITARIO DE 2"X 90°, INCLUYE: SUMINISTRO, INSTALACIÓN, MATERIALES, PEGAMENTO PVC, MANO DE OBRA, HERRAMIENTA Y EQUIPO.</t>
  </si>
  <si>
    <t>TEE PVC CEMENTAR SANITARIO DE 2". INCLUYE: SUMINISTRO, INSTALACIÓN, MATERIALES, PEGAMENTO PVC, MANO DE OBRA, HERRAMIENTA Y EQUIPO.</t>
  </si>
  <si>
    <t>YEE PVC CONEXIÓN CEMENTAR, SANITARIO DE 2"X2". INCLUYE: SUMINISTRO, INSTALACIÓN, MATERIALES, MANO DE OBRA, HERRAMIENTA Y EQUIPO.</t>
  </si>
  <si>
    <t>SUMINISTRO E INSTALACIÓN CONEXIÓN TIPO "REDUCCIÓN" DE PVC SANITARIO DE 4" A 2” DE DIÁMETRO PARA DRENAJE, INCLUYE: PEGAMENTO, MATERIAL, MATERIALES MENORES, FLETES Y ACARREO DE LOS MATERIALES AL SITIO DE SU INSTALACIÓN Y PRUEBAS.</t>
  </si>
  <si>
    <t>TRAZO Y NIVELACIÓN, CON MEDIOS TOPOGRÁFICOS, DE LÍNEA DE TUBERÍA. INCLUYE; MANO DE OBRA, EQUIPO, HERRAMIENTA Y TODO LO NECESARIO PARA SU CORRECTA EJECUCIÓN</t>
  </si>
  <si>
    <t>SIOP-063</t>
  </si>
  <si>
    <t>COLGANTEADA EN BÓVEDA HASTA 4 METROS DE ALTURA PARA INSTALACIONES HIDRAULICAS O ELECTRICAS. INCLUYE: 2 VARILLA ROSCADA DE Ø 3/8" DE 1 METRO @ 0.72 M EN BÓVEDA CON TAQUETE DE Ø 5/8”, 0.40 METROS DE UNCANAL 4X2, ANDAMIOS, ESCALERAS, MATERIALES MENORES Y DE CONSUMO, PRUEBAS, HERRAMIENTAS, MANO DE OBRA Y ACARREO DE MATERIALES AL SITIO DE SU COLOCACIÓN.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</si>
  <si>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</si>
  <si>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BAJA TENSIÓN</t>
  </si>
  <si>
    <t>SIOP-032</t>
  </si>
  <si>
    <t>SUMINISTRO Y COLOCACIÓN DE LUMINARIO DE PANEL LED SUSPENDER/EMPOTRAR MARCA ILLUX O SIMILAR DE 60X60CM MOD. TL-1040, 40W, 110-277V, 3 000 K, 4 000 K Ó 6 500 K. INCLUYE: ACCESORIOS, MANO DE OBRA, EQUIPO, HERRAMIENTA..</t>
  </si>
  <si>
    <t>SUMINISTRO E INSTALACIÓN DE LUMINARIA TIPO SPOT DOWNLIGTH EMPOTRABLE LED PARA PLAFÓN MARCA TECNOLITE O SIMILAR, DE 24W, 127V, INCLUYE: ACCESORIOS, MANO DE OBRA, EQUIPO Y HERRAMIENTA.</t>
  </si>
  <si>
    <t>SUMINISTRO Y COLOCACION DE APAGADOR SENCILLO CATALOGO 25101-30 COLOR BLANCO SERIE 25 MARCA SIMON O SIMILAR. INCLUYE: PLACA DE 1, 2, O 3 VENTANAS, MANO DE OBRA, ACARREOS, HERRAMIENTA, DESPERDICIOS, LIMPIEZA Y TODO LO NECESARIO PARA SU CORRECTA INSTALACION.</t>
  </si>
  <si>
    <t>SIOP-016</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</si>
  <si>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</si>
  <si>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</si>
  <si>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Y COLOCACIÓN DE TUBERÍA CONDUIT METÁLICA DE PARED GRUESA DE 1/2' , INCLUYE: CORTES, DESPERDICIOS, COPLE, CONEXIONES, MANO DE OBRA, EQUIPO Y MATERIALES.</t>
  </si>
  <si>
    <t>SUMINISTRO Y COLOCACIÓN DE TUBERÍA CONDUIT METÁLICA DE PARED GRUESA DE 3/4", INCLUYE: CORTES, DESPERDICIOS, COPLE, CONEXIONES, MANO DE OBRA, EQUIPO Y MATERIALES.</t>
  </si>
  <si>
    <t>SUMINISTRO Y COLOCACIÓN DE TUBERIA CONDUIT FLEXIBLE DE ACERO GALVANIZADO ENGARGOLADO DE FORMA HELICOIDAL (SAPA) DE 3/4", INCLUYE: MATERIALES, CORTES, DESPERDICIOS, ENSAMBLE, CONEXIÓNES, MANO DE OBRA, EQUIPO, ANDAMIOS, HERRAMIENTA, A CUALQUIER NIVEL.</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</si>
  <si>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</si>
  <si>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</si>
  <si>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SIOP-065</t>
  </si>
  <si>
    <t>SIOP-083</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</si>
  <si>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</si>
  <si>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SUMINISTRO E INSTALACION  DE CABLE DE COBRE XHHW-2  (XLP) CALIBRE 10  600V 90º MARCA CONDUMEX COLOR NARANJA O CAFÉ, INCLUYE: CINCHOS Y SEÑALIZACIÓN DE CIRCUITO EN TABLERO, MATERIAL, MANO DE OBRA Y HERRAMIENTA.</t>
  </si>
  <si>
    <t>SIOP-091</t>
  </si>
  <si>
    <t>SUMINISTRO E INSTALACIÓN DE TIRAS DE LED PARA PLAFON MCA. TECNOLITE O SIMILAR, 5050 SMD A 12V, IP65, 3000K, 55W, 11W, 5M. MODELO 243-HTLED60IP655050B, EXTERIOR O SIMILAR, ACCESORIOS, MANO DE OBRA, EQUIPO Y HERRAMIENTA.</t>
  </si>
  <si>
    <t>SUMINISTRO DE TAPA TERMINAL MODELO AEI/1622 COLOR SLATE; INCLUYE: SUMINISTRO DE MATERIALES, MANO DE OBRA, EQUIPO Y HERRAMIENTA PARA SU CORECTA INSTALACION.</t>
  </si>
  <si>
    <t>SUMINISTRO DE PROTECCIÓN CONTRA IMPACTO, MODELO AEI/1600-I, IPC. A BASE DE CLIP DE ALUMINIO Y FUNDA EXTRUIDA DE PVC, 152MM DE ALTO, 25MM DE ANCHO DE 3.66M COLOR SLATE, SUMINISTRO DE PROTECCIÓN CON BUMPER Y FUNDA, TRAMOS DE 3.66 ML COLOR SLATE; INCLUYE: SUMINISTRO DE MATERIALES, MANO DE OBRA, EQUIPO Y HERRAMIENTA PARA SU CORECTA INSTALACION.</t>
  </si>
  <si>
    <t>SUMINISTRO E INSTALACIÓN DE LAVAMANOS DE CUBIERTA DE SUPERFICIE SOLIDA TIPO CORIAN COLOR BLANCO, CON MEDIDAS DE 0.70 M X 0.70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</si>
  <si>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1.10 M DE ANCHO. INCLUYE: MATERIAL, MANO DE OBRA, EQUIPO Y HERRAMIENTA.</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</si>
  <si>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0.80 M DE ANCHO. INCLUYE: MATERIAL, MANO DE OBRA, EQUIPO Y HERRAMIENTA.</t>
  </si>
  <si>
    <t>SUMINISTRO Y COLOCACIÓN DE PUERTA DE 2 HOJAS ABATIBLES CON DOBLE ABATIMIENTO FABRICADA EN TAMBOR CON BASTIDOR DE MADERA 1 1/2" (32MM), FORRADO CON TRIPLAY DE 6MM CUBIERTO POR AMBAS CARAS CON LAMINADO MENAMINA VESTO COLECCIÓN TENDENCIA MODELO TOSCANA 083, CON JAMBA DE TRIPLAY DE 6MM CUBIERTO CON LAMINADO MELAMINA VESTO MOD. TOSCANA 083. PUERTA CENTRADA A VANO Y MIRILLA DE 0.75X0.20M CON CRISTAL TEMPLADO DE 6MM DE ESPESOR EN AMBAS PUERTAS. CON SISTEMA HIDRÁULICO. MEDIDAS DE 3.00 M DE ALTO, CON ANTE PECHO DE 0.60 M Y VANO LIBRE DE 2.40 M, DE 1.50 M DE ANCHO (0.75M CADA HOJA), AMBAS PUERTAS CON PROTECCIÓN CONTRA IMPACTO DE CAMILLA; INCLUYE: FIJACIONES, MATERIAL, MANO DE OBRA, EQUIPO Y HERRAMIENTA.</t>
  </si>
  <si>
    <t>SUMINISTRO Y COLOCACIÓN DE MANIJA PARA PUERTAS DE ENTRADA MARCA YALE MOD. SAN CARLOS MX4975, ACABADO NIQUEL SATÍN. INCLUYE: LLAVES, MATERIAL, MANO DE OBRA, EQUIPO Y HERRAMIENTA.</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</si>
  <si>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0.70X0.70X0.80M, ZOCLO DE 5CM; INCLUYE: FABRICACIÓN, MATERIALES, MANO DE OBRA, EQUIPO, HERRAMIENTA.</t>
  </si>
  <si>
    <t>FABRICACIÓN, SUMINISTRO E INSTALACIÓN DE MUEBLE DE ACERO INOXIDABLE T-304 CAL. 18 P3,  MEDIDAS DE 1.50X0.60X1.00M, A BASE DE CUBIERTA CON RESPALDO Y 1 TARJA 0.40X0.40X0.40M, GABINETE Y PUERTA, 2 ENTREPAÑOS, TRAMPA DE YESO DE 0.35X0.35X0.35M, Y PATAS EN TUBO DE 1 1/2" CON GOMA ANTIDERRAPANTE, ACABADOS SANITARIOS, BORDES ANTIESCURRIMIENTO; INCLUYE: MATERIALES, ORIFICIOS, MANO DE OBRA, DESPERDICIOS, ACARREOS AL LUGAR, FIJACIÓN Y TODO LO NECESARIO PARA SU CORRECTA EJECUCIÓN.</t>
  </si>
  <si>
    <t>FABRICACIÓN, SUMINISTRO E INSTALACIÓN DE MUEBLE DE ACERO INOXIDABLE T-304 CAL. 18 P3,  MEDIDAS DE 1.20X0.60X1.00M, A BASE DE CUBIERTA CON RESPALDO Y 1 TARJA 0.40X0.40X0.40M, GABINETE Y PUERTA, 1 ENTREPAÑO Y PATAS EN TUBO DE 1 1/2" CON GOMA ANTIDERRAPANTE, ACABADOS SANITARIOS, BORDES ANTIESCURRIMIENTO; INCLUYE: MATERIALES, ORIFICIOS, MANO DE OBRA, DESPERDICIOS, ACARREOS AL LUGAR, FIJACIÓN Y TODO LO NECESARIO PARA SU CORRECTA EJECUCIÓN.</t>
  </si>
  <si>
    <t>SIOP-149</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</si>
  <si>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</si>
  <si>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SIOP-150</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</si>
  <si>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</si>
  <si>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SIOP-176</t>
  </si>
  <si>
    <t>SUMINISTRO E INSTALACION DE TUBERIA CEDULA 10 DE ACERO AL CARBON LISTADO ULFM RANURADA PARA SISTEMA CONTRA INCENDIO DE 2", INCLUYE: MATERIALES, CONEXIONES, CORTES, DESPERDICIOS, ELEVACIONES, MANO DE OBRA, EQUIPO Y HERRAMIENTA NECESARIA PARA SU CORRECTA EJECUCION.</t>
  </si>
  <si>
    <t>SIOP-178</t>
  </si>
  <si>
    <t>SUMINISTRO Y COLOCACIÓN DE CODO RANURADO FIRELOCK  DE HIERRO DUCTIL ASTM A 536 CLASE 65-45-12, FIG. 001 DE 90° X 2" UL/FM MCA. VICTAULIC.  INCLUYE MATERIALES, ACARREOS, HERRAMIENTAS Y MANO DE OBRA.</t>
  </si>
  <si>
    <t>SUMINISTRO Y COLOCACIÓN DE COPLE RIGIDO DE 2" RANURADO DE HIERRO DUCTIL UL/FM PARA SISTEMA CONTRA INCENDIO, INCLUYE: MATERIALES, CONEXIONES, DESPERDICIOS, ELEVACIONES, MANO DE OBRA, EQUIPO Y HERRAMIENTA NECESARIA PARA SU CORRECTA EJECUCION.</t>
  </si>
  <si>
    <t>SUMINISTRO E INSTALACIÓN DE REDUCCIÓN CONCENTRICA DE HIERRO DUCTIL RANURADA DE 4" X 2" PARA SISTEMA CONTRA INCENDIO, INCLUYE: MATERIALES, CONEXIONES, DESPERDICIOS, ELEVACIONES, MANO DE OBRA, EQUIPO Y HERRAMIENTA NECESARIA PARA SU CORRECTA EJECUCION.</t>
  </si>
  <si>
    <t>SUMINISTRO Y COLOCACIÓN DE SOPORTE TIPO PERA PARA TUBERIA DE DIÁMETRO 1/2", CONSIDERANDO VARILLA ROSCADA GALVANIZADA DE 3/8" DE HASTA 1 M DE SUJECIÓN, TUERCAS, RONDANAS Y TAQUETES. INCLUYE: FIJACIÓN, MATERIAL, MANO DE OBRA, EQUIPO Y HERRAMIENTA.</t>
  </si>
  <si>
    <t xml:space="preserve">SUMINISTRO Y COLOCACIÓN DE SOPORTE TIPO PERA PARA TUBERIA DE 2", CONSIDERANDO VARILLA ROSCADA GALVANIZADA DE 3/8" DE HASTA 1 M DE SUJECIÓN, TUERCAS, RONDANAS Y TAQUETES. INCLUYE: FIJACIÓN, MATERIAL, MANO DE OBRA, EQUIPO Y HERRAMIENTA.
</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</si>
  <si>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</si>
  <si>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SIOP-174</t>
  </si>
  <si>
    <t>SIOP-190</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</si>
  <si>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</si>
  <si>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SIOP-192</t>
  </si>
  <si>
    <t>SIOP-194</t>
  </si>
  <si>
    <t>SUMINISTRO E INSTALACION DE DE BRANCH MODELO ML01/A MCA: MIRAGE A UNA ALTURA MAXIMA DE 6M. INCLUYE: MANO DE OBRA, HERRAMIENTA Y EQUIPO.</t>
  </si>
  <si>
    <t>SUMINISTRO E INSTALACION DE DE BRANCH MODELO FQ01A/A MCA: MIRAGE A UNA ALTURA MAXIMA DE 6M. INCLUYE: MANO DE OBRA, HERRAMIENTA Y EQUIPO.</t>
  </si>
  <si>
    <t>SUMINISTRO E INSTALACION DE DE BRANCH MODELO FQ01B/A MCA: MIRAGE A UNA ALTURA MAXIMA DE 6M. INCLUYE: MANO DE OBRA, HERRAMIENTA Y EQUIPO.</t>
  </si>
  <si>
    <t>SIOP-238</t>
  </si>
  <si>
    <t>SIOP-234</t>
  </si>
  <si>
    <t>SIOP-219</t>
  </si>
  <si>
    <t>SUMINISTRO, COLOCACIÓN E INSTALACIÓN DE SOPORTERIA A BASE DE UNICANAL U-10 4X4, 2 TUERCAS HEXAGONAL DE 3/8", 2 RONDANAS PLANA Y DE PRESIÓN DE 3/8", 2 VARILLA ROSCADA DE 3/8" DE HASTA 1M DE LONGITUD, TORNILLO CON GOTA DE 1/4" X 3/4", Y 2 TAQUETES EXPANSORES DE 3/8". INCLUYE: FIJACIÓN, MATERIAL, MANO DE OBRA, EQUIPO Y HERRAMIENTA.</t>
  </si>
  <si>
    <t>INSTALACIÓN DE GABINETE HECHO EN LÁMINA CALIBRE 22 CON PINTURA ANTICORROSIVA PUERTA Y CHAPA PARA EXITINTOR DE DIMENSIONES 0.80 X 0.40 X 0.23 M, INCLUYE: MATERIALES, INSTALACIÓN, MANO DE OBRA Y HERRAMIENTAS.</t>
  </si>
  <si>
    <t>SUMINISTRO E INSTALACIÓN DE EXTINTOR DE TIPO ABC POLVO QUÍMICO SECO DE 6.0 KG, MARCA LESSPIRO PLUS O SIMILAR, INCLUYE: MATERIAL, MANO DE OBRA, FIJACIONES, EQUIPO, HERRAMIENTA, Y TODO LO NECESARIO PARA SU CORRECTA INSTALACIÓN.</t>
  </si>
  <si>
    <t>PASOS EN LOSA DE AZOTEA PARA DUCTERIAS DE AIRES ACONDICIONADOS DE 2" A 12", INCLUYE: MANO DE OBRA, HERRAMIENTA, EQUIPO, ACARREO DEL MATERIAL HASTA 60 MTS DE DISTANCIA EN CARRETILLA, PARA SU POSTERIOR RETIRO, RESANE CON MORTERO CEMENTO-ARENA DE RÍO EN PROPORCIÓN 1:4, PERFILADO, LIMPIEZA.</t>
  </si>
  <si>
    <t>SUMINISTRO E INSTALACION DE TERMOSTATOS MODELO T6861V1WB MARCA HONNEYWELL PARA EL CONTROL DE LOS EQUIPOS DE AIRE ACONDICIONADO EN EL PLAFON. INCLUYE SUMINISTRO DE EQUIPO MANIOBRA DE INSTALACION HERRAMIENTA MENOR, ESCALERAS HERRAMIENTA INALAMBRICA Y TODO LO NECESARIO PARA SU CORRECTA FUNCIONABILIDAD Y SERVICIO.</t>
  </si>
  <si>
    <t xml:space="preserve">SUMINISTRO DE UNIDAD MANEJADORA DE AIRE TIPO HIGIÉNICO MARCA KLIMA HVAC SOLUTIONS, MODELO KMA1010TB40AHS0100101, CON CAPACIDAD DE 800 CFM Y FILTRACIÓN EN TRES ETAPAS (G4/MERV 8, F7/MERV 13 Y H14/HEPA 99.99%). EL EQUIPO CUENTA CON SERPENTÍN DE AGUA HELADA CON CAPACIDAD TOTAL DE 39.46 MBH, VENTILADOR EC MARCA ZIEHL-ABEGG DE 4.14 HP, GABINETE SANITARIO CON AISLAMIENTO DE LANA MINERAL DE 40 MM, BASE PEDESTAL, ACCESORIOS INTEGRADOS (MAGNEHELIC, VIDRIO DE INSPECCIÓN, INTERRUPTOR GENERAL Y TRAMPA DE CONDENSADOS), Y ES ENTREGADO DIRECTAMENTE EN SITIO CON FLETE INCLUIDO AL ÁREA DE TRABAJO. NO INCLUYE INSTALACIÓN NI PUESTA EN MARCHA. </t>
  </si>
  <si>
    <t xml:space="preserve">SUMINISTRO E INSTALACIÓN DE BASES METÁLICAS PARA CONDENSADORAS Y EQUIPOS DE 1 A 2 TONELADAS, INCLUYE: MANO DE OBRA, ACARREOS AL SITIO DE SU INSTALACIÓN. </t>
  </si>
  <si>
    <t>SUMINISTRO E INSTALACIÓN DE BASES METÁLICAS PARA CONDENSADORAS Y EQUIPOS DE 3 A 6 TONELADAS, INCLUYE: MANO DE OBRA, ACARREOS AL SITIO DE SU INSTALACIÓN.</t>
  </si>
  <si>
    <t>SUMINISTRO E INSTALACIÓN DE TUBERÍA DE COBRE TIPO L DE 1/4”, PARA SISTEMAS DE REFRIGERACIÓN, INCLUYE CORTE, TRAZO, CURVADO, LIMPIEZA CON NITRÓGENO, UNIONES MEDIANTE SOLDADURA CON FLUX Y VARILLA DE PLATA, FIJACIÓN CON SOPORTERÍA ADECUADA CADA 1.50 M, ETIQUETADO.</t>
  </si>
  <si>
    <t>SUMINISTRO E INSTALACIÓN DE TUBERÍA DE COBRE TIPO L DE 1/2”, PARA SISTEMAS DE REFRIGERACIÓN, INCLUYE CORTE, TRAZO, CURVADO, LIMPIEZA CON NITRÓGENO, UNIONES MEDIANTE SOLDADURA CON FLUX Y VARILLA DE PLATA, FIJACIÓN CON SOPORTERÍA ADECUADA CADA 1.50 M, ETIQUETADO.</t>
  </si>
  <si>
    <t>SUMINISTRO E INSTALACIÓN DE AISLAMIENTO TÉRMICO TIPO ARMAFLEX DE 1” DE ESPESOR PARA TUBERÍA DE COBRE DE 1/4”, AUTOEXTINGUIBLE, CÉLULA CERRADA, LIBRE DE CFC. INCLUYE CORTE, ENMANGUE Y SELLADO CON ADHESIVO ESPECIAL PARA EVITAR CONDENSACIÓN, ACABADO LIMPIO Y CONTINUO.</t>
  </si>
  <si>
    <t>SUMINISTRO E INSTALACIÓN DE AISLAMIENTO TÉRMICO TIPO ARMAFLEX DE 1” DE ESPESOR PARA TUBERÍA DE COBRE DE 1/2”, AUTOEXTINGUIBLE, CÉLULA CERRADA, LIBRE DE CFC. INCLUYE CORTE, ENMANGUE Y SELLADO CON ADHESIVO ESPECIAL PARA EVITAR CONDENSACIÓN, ACABADO LIMPIO Y CONTINUO.</t>
  </si>
  <si>
    <t>SUMINISTRO E INSTALACIÓN DE SOPORTERÍA PARA TUBERÍA DE COBRE DE REFRIGERANTE EN EXTERIOR, A BASE DE PORTERÍAS DE PTR Y ESTRUCTURA METÁLICA EN AZOTEA, CON RESISTENCIA A INTEMPERIE, DISEÑADA PARA SOPORTAR LÍNEAS DE REFRIGERANTE DE DIFERENTES DIÁMETROS Y CONDICIONES AMBIENTALES. INCLUYE SUMINISTRO DE MATERIALES, TRAZO, ALMACENAJE, FLETES, LIMPIEZA DEL ÁREA, MANO DE OBRA Y TODO LO NECESARIO PARA SU CORRECTO FUNCIONAMIENTO Y SERVICIO.</t>
  </si>
  <si>
    <t>SUMINISTRO E INSTALACIÓN DE SOPORTERÍA PARA EQUIPOS TIPO FAN &amp; COIL EN INTERIOR, A BASE DE UNICANAL, ÁNGULO Y VARILLA ROSCADA, FIJADA A LOSA O MURO SEGÚN REQUERIMIENTOS DE INSTALACIÓN. INCLUYE SUMINISTRO DE MATERIALES, TRAZO, ALMACENAJE, FLETES, LIMPIEZA DEL ÁREA, MANO DE OBRA Y TODO LO NECESARIO PARA SU CORRECTO FUNCIONAMIENTO Y SERVICIO.</t>
  </si>
  <si>
    <t>SUMINISTRO E INSTALACIÓN DE REJILLA DE EXTRACCIÓN DE AIRE MODELO HR, MARCA HR, FABRICADA EN ALUMINIO CON ALETAS HORIZONTALES AJUSTABLES, ACABADO EN PINTURA ELECTROSTÁTICA BLANCA, MEDIDA 12" X 8". INCLUYE CUELLO DE CONEXIÓN, ACCESORIOS DE MONTAJE, SELLADO, LIMPIEZA DEL ÁREA Y MANO DE OBRA ESPECIALIZADA.</t>
  </si>
  <si>
    <t xml:space="preserve">SUMINISTRO E INSTALACIÓN DE REJILLA DE RETORNO DE AIRE DE 16" X 16" CON ACCIONAMIENTO OCULTO CON LLAVE ALLEN O SIMILAR PARA EVITAR DESAJUSTES AL BALANCEO MONTADO A PLAFON LISO. INCLUYE: NIVELACIÓN, MONTAJE, ACARREOS, ELEVACIONES, LIMPIEZA DEL ÁREA DE TRABAJO, MATERIALES, MANO DE OBRA ESPECIALIZADA, EQUIPO Y HERRAMIENTA. </t>
  </si>
  <si>
    <t>SUMINISTRO E INSTALACIÓN DE REJILLA DE RETORNO DE AIRE MODELO HR, MARCA HR, FABRICADA EN ALUMINIO CON ALETAS FIJAS A 45°, ACABADO EN PINTURA ELECTROSTÁTICA BLANCA, MEDIDA 14" X 16". INCLUYE CUELLO CUADRADO, ACCESORIOS DE MONTAJE, SELLADO, LIMPIEZA DEL ÁREA Y MANO DE OBRA ESPECIALIZADA.</t>
  </si>
  <si>
    <t>SUMINISTRO E INSTALACION DE DIFUSOR TIPO REDONDO MARCA INNES O SIMILAR PARA MANEJO DE AIRE DE INYECCION DE LA SIGUIENTE MEDIA DE CUELLO X 12 PULGADAS INCLUYE:MANIOBRA DE INSTALACION HERRAMIENTA MENOR, ESCALERAS HERRAMIENTA INALAMBRICA Y TODO LO NECESARIO PARA SU CORRECTA FUNCIONABILIDAD Y SERVICIO.</t>
  </si>
  <si>
    <t xml:space="preserve">SUMINISTRO E INSTALACIÓN DE DUCTO FLEXIBLE DE 4" DE DIÁMETRO, MARCA OWENS CORNING O SIMILAR, CONFORMADO POR UN NÚCLEO DE ALAMBRE HELICOIDAL DE ACERO, AISLAMIENTO DE FIBRA DE VIDRIO Y REVESTIMIENTO EXTERIOR DE PELÍCULA DE POLIÉSTER METALIZADO. INCLUYE: SUMINISTRO DEL DUCTO, ACCESORIOS DE MONTAJE, MANO DE OBRA ESPECIALIZADA, PRUEBAS DE FUNCIONAMIENTO, LIMPIEZA DEL ÁREA DE TRABAJO Y TODO LO NECESARIO PARA SU CORRECTA OPERACIÓN Y SERVICIO. </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</si>
  <si>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</si>
  <si>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</si>
  <si>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SUMINISTRO E INSTALACIÓN DE CONECTOR JACK ESTILO 110 (DE IMPACTO), TIPO KEYSTONE, CATEGORÍA 6, DE 8 POSICIONES Y 8 CABLES, COLOR AZUL, INCLUYE: MATERIALES, MANO DE OBRA, HERRAMIENTA Y TODO LO NECESARIO PARA LA CORRECTA INSTALACIÓN.</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</si>
  <si>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</si>
  <si>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SUMINISTRO E INSTALACIÓN DE CAJA DE CONEXIONES PARA CAMARA DOMO MARCA HIKVISION O SIMILAR, MODELO DS-1280ZJ-DM55, INCLUYE: MANO DE OBRA, EQUIPO, ACCESORIOS DE FIJACIÓN, CONEXIONES Y TODO LO NECESARIO PARA SU CORRECTA EJECUCIÓN.</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</si>
  <si>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</si>
  <si>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COLOCACION DE CABLE DE AUDIO BINARY O SIMILAR DE 4X16 AWG, INCLUYE: MANO DE OBRA, EQUIPO, HERRAMIENTA, CORTES, DESPERDICIOS, Y LO NECESARIO PARA SU CORRECTA INSTALACIÓN.</t>
  </si>
  <si>
    <t>RETIRO DE ENJARRES EN MUROS Y BÓVEDAS POR MEDIOS MANUALES CON UN ESPESOR DE HASTA 4CM, EL CONCEPTO INCLUYE: ACARREO DEL MATERIAL PRODUCTO DE LA DEMOLICIÓN HASTA 20M DE DISTANCIA PRIMER ESTACIÓN, ESCALERAS, ANDAMIOS, HERRAMIENTAS, Y MANO DE OBRA.</t>
  </si>
  <si>
    <t>DESMANTELAMIENTO Y RETIRO DE ELEMENTOS DE PANEL DE YESO CON SOPORTERÍA Y ELEMENTOS DE FIJACIÓN, EN MUROS Y PLAFÓN; POR MEDIOS MANUALES SIN RECUPERACIÓN, INCLUYE: DELIMITACIÓN DEL ÁREA DE TRABAJO, ACARREOS AL PUNTO DE ACOPIO, RETIRO FUERA DE LA OBRA, MANO DE OBRA, EQUIPO, CORTES, HERRAMIENTA, LIMPIEZA Y LO NECESARIO PARA SU CORRECTA EJECUCIÓN.</t>
  </si>
  <si>
    <t>DEMOLICIÓN DE PISO DE LOSETA CERÁMICA Y ZOCLO EXISTENTE CON PEGAPISO POR MEDIOS MECÁNICOS, INCLUYE: MANO DE OBRA ,EQUIPO, ACARREOS AL PUNTO DE ACOPIO, MANO DE OBRA, HERRAMIENTA, LIMPIEZA Y LO NECESARIO PARA SU CORRECTA EJECUCIÓN.</t>
  </si>
  <si>
    <t>SIOP-009</t>
  </si>
  <si>
    <t>DESMANTELAMIENTO Y RETIRO DE CANCELERIA DE ALUMINIO CON CRISTAL POR MEDIOS MANUALES, SIN RECUPERACIÓN; INCLUYE: MANO DE OBRA ,EQUIPO, CORTES, ACARREOS AL PUNTO DE ACOPIO, RETIRO FUERA DE LA OBRA, MANO DE OBRA, HERRAMIENTA, LIMPIEZA Y LO NECESARIO PARA SU CORRECTA EJECUCIÓN.</t>
  </si>
  <si>
    <t>DESMANTELAMIENTO Y RETIRO DE LUMINARIAS POR MEDIOS MANUALES, CON RECUPERACIÓN; INCLUYE: MANO DE OBRA ,EQUIPO, ACARREOS AL PUNTO DE ACOPIO, MANO DE OBRA, HERRAMIENTA, LIMPIEZA Y LO NECESARIO PARA SU CORRECTA EJECUCIÓN.</t>
  </si>
  <si>
    <t>DESMANTELAMIENTO Y RETIRO DE RED ELÉCTRICA EXISTENTE, POR ETAPAS DE ACUERDO A CAMBIO DE CABLEADO POR ÁREAS, POR MEDIOS MANUALES, SIN RECUPERACIÓN; INCLUYE: RETIRO DE CABLES Y TUBERIA EXISTENTES, MANO DE OBRA, EQUIPO, ACARREOS AL PUNTO DE ACOPIO, RETIRO FUERA DE LA OBRA, MANO DE OBRA, HERRAMIENTA, LIMPIEZA Y LO NECESARIO PARA SU CORRECTA EJECUCIÓN.</t>
  </si>
  <si>
    <t>SIOP-014</t>
  </si>
  <si>
    <t>DESINSTALACIÓN DE ACCESORIOS DE BAÑO YA SEA PORTA ROLLO, TOALLERO, DISPENSADOR DE JABÓN, BARRAS, ETC. CON RECUPERACIÓN, INCLUYE: DESCONEXIÓN, HERRAMIENTAS, MANO, DE OBRA, LIMPIEZA Y RESGUARDO DEL MUEBLE EN EL SITIO INDICADO POR SUPERVISIÓN.</t>
  </si>
  <si>
    <t>DESMANTELAMIENTO Y RETIRO DE DUCTERÍA DE AIRES ACONDICIONADOS POR MEDIOS MANUALES, CONSIDERANDO ACCESORIOS, REJILLAS, SOPORTES, SIN RECUPERACIÓN; INCLUYE: MANO DE OBRA ,EQUIPO, CORTES, ACARREOS AL PUNTO DE ACOPIO, RETIRO FUERA DE LA OBRA, MANO DE OBRA, HERRAMIENTA, LIMPIEZA Y LO NECESARIO PARA SU CORRECTA EJECUCIÓN.</t>
  </si>
  <si>
    <t>SIOP-020</t>
  </si>
  <si>
    <t>SIOP-021</t>
  </si>
  <si>
    <t>SIOP-022</t>
  </si>
  <si>
    <t>SIOP-023</t>
  </si>
  <si>
    <t>SIOP-024</t>
  </si>
  <si>
    <t>SIOP-030</t>
  </si>
  <si>
    <t>SIOP-048</t>
  </si>
  <si>
    <t>SIOP-060</t>
  </si>
  <si>
    <t>SIOP-061</t>
  </si>
  <si>
    <t>SIOP-064</t>
  </si>
  <si>
    <t>SIOP-069</t>
  </si>
  <si>
    <t>SIOP-071</t>
  </si>
  <si>
    <t>SIOP-072</t>
  </si>
  <si>
    <t>SIOP-079</t>
  </si>
  <si>
    <t>SIOP-080</t>
  </si>
  <si>
    <t>SIOP-082</t>
  </si>
  <si>
    <t>SIOP-085</t>
  </si>
  <si>
    <t>SIOP-087</t>
  </si>
  <si>
    <t>SIOP-089</t>
  </si>
  <si>
    <t>SIOP-090</t>
  </si>
  <si>
    <t>SIOP-104</t>
  </si>
  <si>
    <t>SIOP-105</t>
  </si>
  <si>
    <t>SIOP-106</t>
  </si>
  <si>
    <t>SIOP-107</t>
  </si>
  <si>
    <t>SIOP-120</t>
  </si>
  <si>
    <t>SIOP-121</t>
  </si>
  <si>
    <t>SIOP-122</t>
  </si>
  <si>
    <t>SIOP-123</t>
  </si>
  <si>
    <t>SIOP-125</t>
  </si>
  <si>
    <t>SIOP-126</t>
  </si>
  <si>
    <t>SIOP-129</t>
  </si>
  <si>
    <t>SIOP-133</t>
  </si>
  <si>
    <t>SIOP-134</t>
  </si>
  <si>
    <t>SIOP-135</t>
  </si>
  <si>
    <t>SIOP-136</t>
  </si>
  <si>
    <t>SIOP-142</t>
  </si>
  <si>
    <t>SIOP-146</t>
  </si>
  <si>
    <t>SIOP-147</t>
  </si>
  <si>
    <t>SIOP-148</t>
  </si>
  <si>
    <t>SIOP-151</t>
  </si>
  <si>
    <t>SIOP-186</t>
  </si>
  <si>
    <t>SIOP-188</t>
  </si>
  <si>
    <t>SIOP-189</t>
  </si>
  <si>
    <t>SIOP-191</t>
  </si>
  <si>
    <t>SIOP-198</t>
  </si>
  <si>
    <t>SIOP-199</t>
  </si>
  <si>
    <t>SIOP-200</t>
  </si>
  <si>
    <t>SIOP-201</t>
  </si>
  <si>
    <t>SIOP-202</t>
  </si>
  <si>
    <t>SIOP-206</t>
  </si>
  <si>
    <t>SIOP-208</t>
  </si>
  <si>
    <t>SIOP-212</t>
  </si>
  <si>
    <t>SIOP-213</t>
  </si>
  <si>
    <t>SIOP-214</t>
  </si>
  <si>
    <t>SIOP-221</t>
  </si>
  <si>
    <t>SIOP-229</t>
  </si>
  <si>
    <t>SIOP-230</t>
  </si>
  <si>
    <t>SIOP-232</t>
  </si>
  <si>
    <t>SIOP-235</t>
  </si>
  <si>
    <t>SIOP-242</t>
  </si>
  <si>
    <t>SIOP-247</t>
  </si>
  <si>
    <t>SIOP-249</t>
  </si>
  <si>
    <t>SIOP-251</t>
  </si>
  <si>
    <t>SIOP-259</t>
  </si>
  <si>
    <t>SUMINISTRO, INSTALACIÓN Y PUESTA EN MARCHA DE TABLERO DE AISLAMIENTO  5 KVA 220/120V PARA EMPOTRAR MODELO MIP-05HASB-0NN0, MONTAJE VERTICAL MARCA BENDER  (DE ACUERDO CON CERTIFICACIÓN NFPA 99, NFPA 70, UL 1446,  UL 1047, UL 1022, UL 50 Y NOM-001-SEDE) , EL CUAL ESTÁ FORMADO POR: 1 INTERRUPTOR TERMOMAGNÉTICO DE 2X30AMPS SQ PARA PROTECCIÓN DEL PRIMARIO DEL TRANSFORMADOR. 1 TRANSFORMADOR DE 5 KVA, RELACIÓN DE TRANSFORMACIÓN 220/120 VOLTS. 16 INTERRUPTORES TERMOMAGNÉTICOS DERIVADOS TIPO SQUARE-D A PRESIÓN DE 2 POLOS, 20 AMPERES, CON MODULOS LOCALIZADORES DE FALLA DE CIRCUITOS DERIVADOS CAT. EDSM151 MARCA BENDER Y COMUNICADOR CAT. CPM907, MONITOR DE  AISLAMIENTO DE LÍNEA CAT. LIM2010 MARCA BENDER (CON IDENTIFICADOR DE FALLO DE LÍNEA, CORRIENTE DE FUGA Y FALLO A TIERRA CON ALMACENAMIENTO DE 300 EVENTOS Y 300 ALARMAS), 1 GABINETE DE LÁMINA GALVANIZADA. 66" X 24" X 6" PULGADAS. 1 TAPA FRONTAL DE ACERO INOXIDABLE, MATERIALES, MANO DE OBRA ESPECIALIZADA, EQUIPO, HERRAMIENTA, TRABAJOS PARA EMPOTRAR EN MURO, FIJACIÓN, PUESTA EN MARCHA, PRUEBAS AL SISTEMA ELÉCTRICO AISLADO.</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</si>
  <si>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</si>
  <si>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E INSTALACIÓN DE CUADRO DE VALVULAS DE GASES Y VALVULAS DE 19-19-25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</si>
  <si>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SUMINISTRO E INSTACIÓN DE CABLE DE COBRE XHHW-2 CAL. 10, AISLAMIENTO COLOR NARANJA O CAFÉ, MARCA CONDELMEX O SIMILAR, INCLUYE: CINCHOS Y SEÑALIZACIÓN DE CIRCUITO EN TABLERO, DESPERDICIOS, MATERIALES MENORES, HERRAMIENTA, CONEXIONES, MANO DE OBRA ESPECIALIZADA, LIMPIEZA DEL ÁREA DE TRABAJO, PRUEBAS Y ACARREO AL SITIO DE SU COLOCACIÓN.</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</si>
  <si>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</si>
  <si>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</si>
  <si>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</si>
  <si>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</si>
  <si>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SUMINISTRO Y APLICACIÓN DE PINTURA VINIL-ACRÍLICA MARCA: VINIMEX MATE DE COMEX, COLOR BLANCO OSTIÓN, SOBRE MUROS APLANADOS Y PLAFONES, A DOS MANOS, INCLUYE: PREPARACIÓN DE LA SUPERFICIE, APLICACIÓN DE SELLADOR, MATERIALES, MANO DE OBRA, ANDAMIOS Y HERRAMIENTA.</t>
  </si>
  <si>
    <t>DESMANTELAMIENTO Y RETIRO DE PISO CONDUCTIVO O DISIPATIVO Y RECUBRIMIENTO DE VINIL EN MUROS POR MEDIOS MANUALES SIN RECUPERACIÓN, INCLUYE: ACARREO DEL MATERIAL PRODUCTO DEL DESMANTELAMIENTO AL PUNTO DE ACOPIO HASTA 20 M DE DISTANCIA A LA PRIMER ESTACIÓN, RETIRO FUERA DE LA OBRA, HERRAMIENTA, Y MANO DE OBRA.</t>
  </si>
  <si>
    <t>DESMONTAJE Y RETIRO DE PUERTAS DE CARPINTERIA POR MEDIOS MANUALES, SIN RECUPERACIÓN; INCLUYE: MANO DE OBRA, EQUIPO, ACARREOS AL PUNTO DE ACOPIO, RETIRO FUERA DE LA OBRA, MANO DE OBRA, HERRAMIENTA, LIMPIEZA Y LO NECESARIO PARA SU CORRECTA EJECUCIÓN.</t>
  </si>
  <si>
    <t>DESINSTALACIÓN Y RETIRO DE MUEBLES SANITARIOS, INODOROS, MIGITORIOS, LAVAMANOS, OVALINES, ETC. POR MEDIOS MANUALES, SIN RECUPERACIÓN; INCLUYE: MANO DE OBRA, DESCONEXIONES, ACARREOS AL PUNTO DE ACOPIO, RETIRO FUERA DE LA OBRA, MANO DE OBRA, HERRAMIENTA, LIMPIEZA Y LO NECESARIO PARA SU CORRECTA EJECUCIÓN.</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</si>
  <si>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</si>
  <si>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DEMOLICION EN FORMA MANUAL DE MUROS CON ALTURA MAXIMA DE 4.00 M INCLUYE: ANDAMIOS, CORTES CON DISCO DE DIAMANTE PARA SECCIONAMIENTO DE ELEMENTOS, DEMOLICION MANUAL CONTROLADA, CARRETILLEO A CENTRO DE ACOPIO DESTINADO POR LA DEPENDENCIA PARA SU POSTERIOR RETIRO, MANO DE OBRA, EQUIPO Y HERRAMIENTA.</t>
  </si>
  <si>
    <t>LÁMPARA QUIRÚRGICA MARCA, DISPONIBILIDAD DE ENTREGA INMEDIATA MODELO FOCO LED 110 V 2.4 A ILUMINACIÓN DE 160,000 LX/120,000 LX, TEMPERATURA DE COLOR 3700-6700K (GRADUABLE) AJUSTE DE CAMPO DE 15 A 300 CM AJUSTE MANUAL, PROFUNDIDAD DE ILUMINACIÓN DE 120 CM, DIÁMETRO DE LA LÁMPARA DE 70/50 CM, 2 AÑOS DE GARANTÍA MANERAL AUTOCLAVABLE, CERTIFICACIÓN FDA Y CE. OPCIÓN DE INSTALACIÓN A TECHO BAJO.</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</si>
  <si>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</si>
  <si>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PINTURA DE ESMALTE 100 DE LA MARCA COMEX O SIMILAR, EN ESTRUCTURA METÁLICA HASTA UNA ALTURA DE 6 MTS, APLICADA CON COMPRESORA, A DOS MANOS, INCLUYE: PREPARACIÓN DE LA SUPERFICIE, MATERIALES, MANO DE OBRA, EQUIPO, HERRAMIENTA, COLOCACIÓN DE ANDAMIOS Y ESCALERAS.</t>
  </si>
  <si>
    <t xml:space="preserve">SUMINISTRO Y APLICACIÓN DE PINTURA ROJO MERMELLON PARA TUBERIA DE 1" A 4". INCLUYE: MATERIALES, MANO DE OBRA, HERRAMIENTA Y EQUIPO. </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</si>
  <si>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</si>
  <si>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RETIRO DE LINEA DE GASES MEDICINALES SIN RECUPERACIÓN. INCLUYE: CORTE DE TUBERIA, RETIRO DE TUBERIA, RETIRO DE SUSPENCIÓN, ACARREOS AL PUNTO DE ACOPIO, RETIRO FUERA DE LA OBRA, MANO DE OBRA, EQUIPO Y HERRAMIENTA.</t>
  </si>
  <si>
    <t>DESCONEXIONES Y DESMONTAJE DE CONTACTOS Y APAGADORES ELÉCTRICOS. INCLUYE: ACARREOS, MANO DE OBRA Y HERRAMIENTA.</t>
  </si>
  <si>
    <t>SIOP-152</t>
  </si>
  <si>
    <t>SIOP-153</t>
  </si>
  <si>
    <t>SIOP-154</t>
  </si>
  <si>
    <t>SIOP-155</t>
  </si>
  <si>
    <t>SIOP-156</t>
  </si>
  <si>
    <t>SIOP-157</t>
  </si>
  <si>
    <t>SIOP-158</t>
  </si>
  <si>
    <t>SIOP-159</t>
  </si>
  <si>
    <t>SIOP-160</t>
  </si>
  <si>
    <t>SIOP-162</t>
  </si>
  <si>
    <t>SIOP-163</t>
  </si>
  <si>
    <t>SIOP-167</t>
  </si>
  <si>
    <t>SIOP-170</t>
  </si>
  <si>
    <t>SIOP-172</t>
  </si>
  <si>
    <t>SIOP-182</t>
  </si>
  <si>
    <t>FABRICACIÓN DE POZO DE VISITA COMÚN DE HASTA 1.50 M DE PROFUNDIDAD LIBRE. CON PLANTILLA DE PIEDRA BRAZA DE 40 CMS DE ESPESOR Y MURO A TEZON DE BLOCK 11 X 14 X 28 CMS ASENTADOS CON MORTERO CEMENTO-ARENA DE RIO 1:3, APLANADO INTERIOR PULIDO CON MORTERO CEMENTO ARENA ARENA DE RIO 1:3, INCLUYE: FORJADO DE MEDIAS CAÑAS Y BANCOS, ESCALONES DE ACERO, BROCAL, SUMINISTRO DE MATERIALES,  EXCAVACIONES, RELLENOS ACARREOS, HABILITADO, NIVELACIÓN, CORTES, DESPERDICIOS, MANO DE OBRA, HERRAMIENTA Y EQUIPO.</t>
  </si>
  <si>
    <t>RELLENO EN CEPAS O MESETAS CON MATERIAL DE BANCO COMPACTADO AL 90% PROCTOR CON COMPACTADOR DE IMPACTO, EN CAPAS NO MAYORES DE 20 CM., MEDIDO COMPACTO, INCLUYE: INCORPORACIÓN DE AGUA NECESARIA, MANO DE OBRA, EQUIPO Y HERRAMIENTA</t>
  </si>
  <si>
    <t>RELLENO EN CEPAS O MESETAS CON MATERIAL DE BANCO COMPACTADO AL 90% PROCTOR POR MEDIOS MECÁNICOS, EN CAPAS NO MAYORES DE 20 CM., MEDIDO COMPACTO, INCLUYE: INCORPORACIÓN DE AGUA NECESARIA, MANO DE OBRA, EQUIPO Y HERRAMIENTA</t>
  </si>
  <si>
    <t>SUMINISTRO E INSTALACIÓN DE EVAPORADORA FAN AND COIL MARCA MIRAGE MODELO DE EVAPORADORA RVI EDH241L DE 24,000 BTU/H (2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</si>
  <si>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SUMINISTRO E INSTALACIÓN DE EVAPORADORA FAN AND COIL MARCA MIRAGE MODELO DE EVAPORADORA RVI EDH121L DE 12,000 BTU/H (1 TR) DE CAPACIDAD DE CALEFACCIÓN Y ENFRIAMIENTO; DE 230 V/1 PH/60 HZ, DIÁMETRO TUBERÍA LIQUIDO 1/4", DIÁMETRO TUBERÍA GAS 1/2", INCLUYE: TERMOSTATO, ACCESORIOS, MANO DE OBRA, ELEVACIÓN, FIJACION, CONEXIONES, CONSUMIBLES, HERRAMIENTA, ACARREOS, PRUEBAS, LIMPIEZA, HERRAMIENTA MENOR Y TODO LO NECESARIO PARA SU CORRECTA INSTALACIÓN.</t>
  </si>
  <si>
    <t>SUMINISTRO E INSTALACIÓN DE CONDENSADORA TIPO RVI MIRAGE MODELO CTH051S DE 5 TR (57,000 BTU/H) FRIO/CALOR, 6 HP, A 230 VOLTS, 1 PH, 60 HZ, DIÁMETRO TUBERÍA GAS 3/4", INCLUYE: MANO DE OBRA, ELEVACIÓN AL SITIO DE SU COLOCACIÓN, FJACIÓN, CONSUMIBLES, CONEXIONES, HERRAMIENTA, ACARREOS, LIMPIEZA, PRUEBAS Y TODO LO  NECESARIO PARA SU CORRECTA INSTALACIÓN.</t>
  </si>
  <si>
    <t>DEMOLICION DE FIRME DE CONCRETO DE 10 CM DE ESPESOR PROMEDIO POR MEDIOS MECÁNICOS, INCLUYE: MANO DE OBRA, EQUIPO, ACARREO DEL MATERIAL PRODUCTO DE LA DEMOLIIÓN AL SITIO DE ACOPIO, LIMPIEZA. HERRAMIENTA.</t>
  </si>
  <si>
    <t>RETIRO DE IMPERMEABILIZANTE PREFABRICADO EXISTENTE DE CUALQUIER ESPESOR, POR MEDIOS MANUALES, INCLUYE: MANO DE OBRA, EQUIPO, HERRAMIENTA Y ACARREO DEL MATERIAL PRODUCTO DE LA DEMOLICION A LA ZONA DE ACOPIO Y RETIRO FUERA DE LA OBRA.</t>
  </si>
  <si>
    <t>A6.1</t>
  </si>
  <si>
    <t>A6.2</t>
  </si>
  <si>
    <t>A6.3</t>
  </si>
  <si>
    <t>YEE PVC CONEXIÓN CEMENTAR, SANITARIO DE 6"X4". INCLUYE: SUMINISTRO, INSTALACIÓN, MATERIALES, MANO DE OBRA, HERRAMIENTA Y EQUIPO.</t>
  </si>
  <si>
    <t>SUMINISTRO E INSTALACIÓN DE CUADRO DE VALVULAS DE GASES Y VALVULAS DE 13-13-19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</si>
  <si>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SUMINISTRO Y COLOCACIÓN DE PUERTA DE 2 HOJAS ABATIBLES CON DOBLE ABATIMIENTO FABRICADA EN TAMBOR CON BASTIDOR DE MADERA 1 1/2" (32MM), FORRADO CON TRIPLAY DE 6MM CUBIERTO POR AMBAS CARAS CON LAMINADO MENAMINA VESTO COLECCIÓN TENDENCIA MODELO TOSCANA 083, CON JAMBA DE TRIPLAY DE 6MM CUBIERTO CON LAMINADO MELAMINA VESTO MOD. TOSCANA 083. PUERTA CENTRADA A VANO Y MIRILLA DE 0.75X0.20M CON CRISTAL TEMPLADO DE 6MM DE ESPESOR EN AMBAS PUERTAS. CON SISTEMA HIDRÁULICO. MEDIDAS DE 3.00 M DE ALTO, CON ANTE PECHO DE 0.60 M Y VANO LIBRE DE 2.40 M, DE 2.30 M DE ANCHO (1.00M CADA HOJA) Y UN FIJO A CADA LADO DE 0.15M ANCHO X 3.00M ALTO, AMBAS PUERTAS CON PROTECCIÓN CONTRA IMPACTO DE CAMILLA; INCLUYE: FIJACIONES, MATERIAL, MANO DE OBRA, EQUIPO Y HERRAMIENTA.</t>
  </si>
  <si>
    <t>SIOP-002</t>
  </si>
  <si>
    <t>SIOP-003</t>
  </si>
  <si>
    <t>SIOP-004</t>
  </si>
  <si>
    <t>SIOP-005</t>
  </si>
  <si>
    <t>SIOP-006</t>
  </si>
  <si>
    <t>SIOP-007</t>
  </si>
  <si>
    <t>SIOP-008</t>
  </si>
  <si>
    <t>SIOP-031</t>
  </si>
  <si>
    <t>SIOP-042</t>
  </si>
  <si>
    <t>SIOP-043</t>
  </si>
  <si>
    <t>SIOP-045</t>
  </si>
  <si>
    <t>SIOP-046</t>
  </si>
  <si>
    <t>SIOP-049</t>
  </si>
  <si>
    <t>SIOP-050</t>
  </si>
  <si>
    <t>SIOP-051</t>
  </si>
  <si>
    <t>SIOP-052</t>
  </si>
  <si>
    <t>SIOP-053</t>
  </si>
  <si>
    <t>SIOP-054</t>
  </si>
  <si>
    <t>SIOP-055</t>
  </si>
  <si>
    <t>SIOP-056</t>
  </si>
  <si>
    <t>SIOP-057</t>
  </si>
  <si>
    <t>SIOP-058</t>
  </si>
  <si>
    <t>SIOP-066</t>
  </si>
  <si>
    <t>SIOP-067</t>
  </si>
  <si>
    <t>SIOP-068</t>
  </si>
  <si>
    <t>SIOP-070</t>
  </si>
  <si>
    <t>SIOP-084</t>
  </si>
  <si>
    <t>SIOP-093</t>
  </si>
  <si>
    <t>SIOP-097</t>
  </si>
  <si>
    <t>SIOP-098</t>
  </si>
  <si>
    <t>SIOP-100</t>
  </si>
  <si>
    <t>SIOP-102</t>
  </si>
  <si>
    <t>SIOP-108</t>
  </si>
  <si>
    <t>SIOP-115</t>
  </si>
  <si>
    <t>SIOP-116</t>
  </si>
  <si>
    <t>SIOP-124</t>
  </si>
  <si>
    <t>SIOP-137</t>
  </si>
  <si>
    <t>SIOP-138</t>
  </si>
  <si>
    <t>SIOP-145</t>
  </si>
  <si>
    <t>SIOP-161</t>
  </si>
  <si>
    <t>SIOP-175</t>
  </si>
  <si>
    <t>SIOP-181</t>
  </si>
  <si>
    <t>SIOP-183</t>
  </si>
  <si>
    <t>SIOP-185</t>
  </si>
  <si>
    <t>SIOP-193</t>
  </si>
  <si>
    <t>SIOP-196</t>
  </si>
  <si>
    <t>SIOP-207</t>
  </si>
  <si>
    <t>SIOP-215</t>
  </si>
  <si>
    <t>SIOP-216</t>
  </si>
  <si>
    <t>SIOP-217</t>
  </si>
  <si>
    <t>SIOP-220</t>
  </si>
  <si>
    <t>SIOP-223</t>
  </si>
  <si>
    <t>SIOP-224</t>
  </si>
  <si>
    <t>SIOP-225</t>
  </si>
  <si>
    <t>SIOP-226</t>
  </si>
  <si>
    <t>SIOP-227</t>
  </si>
  <si>
    <t>SIOP-228</t>
  </si>
  <si>
    <t>SIOP-233</t>
  </si>
  <si>
    <t>SIOP-236</t>
  </si>
  <si>
    <t>SIOP-239</t>
  </si>
  <si>
    <t>SIOP-240</t>
  </si>
  <si>
    <t>SIOP-241</t>
  </si>
  <si>
    <t>SIOP-250</t>
  </si>
  <si>
    <t>SIOP-253</t>
  </si>
  <si>
    <t>SIOP-254</t>
  </si>
  <si>
    <t>SUMINISTRO E INSTALACION DE ALARMA ELECTROMECANICA DE SOBREPONER PARA TRES GASES ARIGMED O SIMILAR, FABRICADA EN GABINETE DE PERFILES DE EXTRUSION ESPECIAL DE ALUMINIO EN ACABADO DE PINTURA ELECTROSTATICA HORNEADA, PCB DE ELECTRONICA PARA DETECCION DE BAJA PRESION POR MEDIO DE INTERRUPTOR DE PRESION EXTERNO DE CONTACTOS SECOS (NO INCLUIDO), FUNCION DE ALARMA AUDIO VISUAL PARA EVENTOS DE 1 PUNTO DE CORTE CON LED DE ALTA VISIBILIDAD Y BUZZER SONORO, BOTONES PARA PRUEBA Y SILENCIO, CARATULA ELECTROLUMINICENTE EN CADA MODULO DE GAS, PUERTOS DE CONEXION PARA SEÑAL DE ENLACE CON ALARMA MAESTRA ELECTROMECANICA (BAJO ESPECIFICACION), ALIMENTACION ELECTRICA ESTADART A 127V CON OPCION A 220V.</t>
  </si>
  <si>
    <t>SUMINISTRO  E INSTALACION DE PISO ASÉPTICO EN ROLLO DE VINYL, MODELO AEI / EVOLUTION COLOR 6355, FABRICADO A BASE DE VINYL HOMOGÉNEO DE 2.00 MM DE ESPESOR, PRESENTACIÓN EN ROLLO DE 2 MTL. DE ANCHO POR 20.00 MTL. DE LARGO EQUIVALENTE A 40 MT2 COLOR A SU ELECCIÓN, INCLUYE: ADHESIVO, CURVA SANITARIA (ZOCLO), SOLDADURA Y DESPERDICIO Y TODO LO NECESARIO PARA SU CORRECTA EJECUCION.</t>
  </si>
  <si>
    <t>SIOP-086</t>
  </si>
  <si>
    <t>SIOP-095</t>
  </si>
  <si>
    <t>SIOP-096</t>
  </si>
  <si>
    <t>SIOP-109</t>
  </si>
  <si>
    <t>SIOP-110</t>
  </si>
  <si>
    <t>SIOP-111</t>
  </si>
  <si>
    <t>SIOP-112</t>
  </si>
  <si>
    <t>SIOP-113</t>
  </si>
  <si>
    <t>SIOP-114</t>
  </si>
  <si>
    <t>SIOP-119</t>
  </si>
  <si>
    <t>SIOP-127</t>
  </si>
  <si>
    <t>SIOP-128</t>
  </si>
  <si>
    <t>SIOP-131</t>
  </si>
  <si>
    <t>SIOP-132</t>
  </si>
  <si>
    <t>SIOP-164</t>
  </si>
  <si>
    <t>SIOP-165</t>
  </si>
  <si>
    <t>SIOP-166</t>
  </si>
  <si>
    <t>SIOP-168</t>
  </si>
  <si>
    <t>SIOP-169</t>
  </si>
  <si>
    <t>SIOP-171</t>
  </si>
  <si>
    <t>SIOP-173</t>
  </si>
  <si>
    <t>SIOP-184</t>
  </si>
  <si>
    <t>SIOP-187</t>
  </si>
  <si>
    <t>SIOP-205</t>
  </si>
  <si>
    <t>SIOP-209</t>
  </si>
  <si>
    <t>SIOP-210</t>
  </si>
  <si>
    <t>SIOP-211</t>
  </si>
  <si>
    <t>SIOP-218</t>
  </si>
  <si>
    <t>SIOP-222</t>
  </si>
  <si>
    <t>SIOP-237</t>
  </si>
  <si>
    <t>SIOP-243</t>
  </si>
  <si>
    <t>SIOP-244</t>
  </si>
  <si>
    <t>SIOP-245</t>
  </si>
  <si>
    <t>SIOP-246</t>
  </si>
  <si>
    <t>SIOP-248</t>
  </si>
  <si>
    <t>SIOP-256</t>
  </si>
  <si>
    <t>SIOP-258</t>
  </si>
  <si>
    <t>Rehabilitación del área de cubículos de choque, inhaloterapia, hidratación oral, curaciones y yesos en el Hospital Regional de Tepatitlán de Morelos, en el municipio de Tepatitlán de Morelos, Jalisco.</t>
  </si>
  <si>
    <t>E2</t>
  </si>
  <si>
    <t>SIOP-E-SMAFDR-OB-LP-0768-2026</t>
  </si>
  <si>
    <t>RAZÓN SOCIAL DEL CONTRATISTA: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</si>
</sst>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000"/>
    <numFmt numFmtId="165" formatCode="&quot;$&quot;#,##0.00"/>
    <numFmt numFmtId="166" formatCode="0.0000000%"/>
    <numFmt numFmtId="167" formatCode="0.00000000%"/>
    <numFmt numFmtId="168" formatCode="0.000000000000000%"/>
  </numFmts>
  <fonts count="15">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b/>
      <sz val="11"/>
      <color theme="0"/>
      <name val="Calibri "/>
      <family val="2"/>
    </font>
    <font>
      <b/>
      <sz val="11"/>
      <color theme="1" tint="0.0499899983406067"/>
      <name val="Calibri "/>
      <family val="2"/>
    </font>
    <font>
      <sz val="11"/>
      <color theme="1"/>
      <name val="Calibri "/>
      <family val="2"/>
    </font>
    <font>
      <b/>
      <sz val="11"/>
      <color theme="1"/>
      <name val="Calibri "/>
      <family val="2"/>
    </font>
    <font>
      <b/>
      <sz val="11"/>
      <color rgb="FF006600"/>
      <name val="Calibri "/>
      <family val="2"/>
    </font>
    <font>
      <sz val="11"/>
      <color rgb="FF006600"/>
      <name val="Calibri "/>
      <family val="2"/>
    </font>
    <font>
      <b/>
      <sz val="11"/>
      <color rgb="FF0000CC"/>
      <name val="Calibri "/>
      <family val="2"/>
    </font>
    <font>
      <u val="single"/>
      <sz val="11"/>
      <name val="Calibri "/>
      <family val="2"/>
    </font>
    <font>
      <b/>
      <sz val="11"/>
      <name val="Calibri"/>
      <family val="2"/>
    </font>
    <font>
      <b/>
      <sz val="11"/>
      <color theme="0"/>
      <name val="Calibri"/>
      <family val="2"/>
    </font>
  </fonts>
  <fills count="4">
    <fill>
      <patternFill patternType="none"/>
    </fill>
    <fill>
      <patternFill patternType="gray125"/>
    </fill>
    <fill>
      <patternFill patternType="solid">
        <fgColor rgb="FF00953B"/>
        <bgColor indexed="64"/>
      </patternFill>
    </fill>
    <fill>
      <patternFill patternType="solid">
        <fgColor theme="0" tint="-0.249939993023872"/>
        <bgColor indexed="64"/>
      </patternFill>
    </fill>
  </fills>
  <borders count="17">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style="medium">
        <color auto="1"/>
      </top>
      <bottom/>
    </border>
    <border>
      <left/>
      <right style="medium">
        <color auto="1"/>
      </right>
      <top style="medium">
        <color auto="1"/>
      </top>
      <bottom/>
    </border>
    <border>
      <left/>
      <right style="medium">
        <color auto="1"/>
      </right>
      <top/>
      <bottom/>
    </border>
    <border>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style="medium">
        <color auto="1"/>
      </right>
      <top/>
      <bottom style="medium">
        <color auto="1"/>
      </bottom>
    </border>
    <border>
      <left/>
      <right style="medium">
        <color auto="1"/>
      </right>
      <top style="medium">
        <color auto="1"/>
      </top>
      <bottom style="medium">
        <color auto="1"/>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3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xf numFmtId="9" fontId="0" fillId="0" borderId="0" applyFont="0" applyFill="0" applyBorder="0" applyAlignment="0" applyProtection="0"/>
    <xf numFmtId="0" fontId="2" fillId="0" borderId="0">
      <alignment/>
      <protection/>
    </xf>
  </cellStyleXfs>
  <cellXfs count="111">
    <xf numFmtId="0" fontId="0" fillId="0" borderId="0" xfId="0"/>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0" fontId="3" fillId="0" borderId="0" xfId="21" applyFont="1" applyAlignment="1">
      <alignment vertical="top"/>
      <protection/>
    </xf>
    <xf numFmtId="0" fontId="3" fillId="0" borderId="2" xfId="21" applyFont="1" applyBorder="1" applyAlignment="1">
      <alignment horizontal="center" vertical="top"/>
      <protection/>
    </xf>
    <xf numFmtId="0" fontId="4" fillId="0" borderId="0" xfId="21" applyFont="1" applyAlignment="1">
      <alignment horizontal="center" vertical="top"/>
      <protection/>
    </xf>
    <xf numFmtId="0" fontId="4" fillId="0" borderId="3" xfId="21" applyFont="1" applyBorder="1" applyAlignment="1">
      <alignment horizontal="left" vertical="top"/>
      <protection/>
    </xf>
    <xf numFmtId="14" fontId="3" fillId="0" borderId="4" xfId="21" applyNumberFormat="1" applyFont="1" applyBorder="1" applyAlignment="1">
      <alignment horizontal="left" vertical="top"/>
      <protection/>
    </xf>
    <xf numFmtId="14" fontId="3" fillId="0" borderId="5" xfId="21" applyNumberFormat="1" applyFont="1" applyBorder="1" applyAlignment="1">
      <alignment horizontal="left" vertical="top"/>
      <protection/>
    </xf>
    <xf numFmtId="0" fontId="3" fillId="0" borderId="5" xfId="21" applyFont="1" applyBorder="1" applyAlignment="1">
      <alignment horizontal="left" vertical="top"/>
      <protection/>
    </xf>
    <xf numFmtId="14" fontId="3" fillId="0" borderId="6" xfId="21" applyNumberFormat="1" applyFont="1" applyBorder="1" applyAlignment="1">
      <alignment horizontal="left" vertical="top"/>
      <protection/>
    </xf>
    <xf numFmtId="0" fontId="4" fillId="0" borderId="0" xfId="21" applyFont="1" applyAlignment="1">
      <alignment vertical="top"/>
      <protection/>
    </xf>
    <xf numFmtId="0" fontId="3" fillId="0" borderId="0" xfId="21" applyFont="1" applyAlignment="1">
      <alignment horizontal="center" vertical="center"/>
      <protection/>
    </xf>
    <xf numFmtId="0" fontId="6" fillId="0" borderId="0" xfId="21" applyFont="1" applyAlignment="1">
      <alignment horizontal="justify" vertical="top"/>
      <protection/>
    </xf>
    <xf numFmtId="49" fontId="3" fillId="0" borderId="0" xfId="21" applyNumberFormat="1" applyFont="1" applyAlignment="1">
      <alignment horizontal="left" vertical="top"/>
      <protection/>
    </xf>
    <xf numFmtId="0" fontId="5" fillId="2" borderId="0" xfId="25" applyFont="1" applyFill="1" applyAlignment="1">
      <alignment horizontal="justify" vertical="top"/>
      <protection/>
    </xf>
    <xf numFmtId="0" fontId="3" fillId="0" borderId="0" xfId="25" applyFont="1" applyAlignment="1">
      <alignment vertical="top"/>
      <protection/>
    </xf>
    <xf numFmtId="0" fontId="3" fillId="0" borderId="0" xfId="21" applyFont="1" applyAlignment="1">
      <alignment horizontal="center" vertical="top"/>
      <protection/>
    </xf>
    <xf numFmtId="0" fontId="4" fillId="0" borderId="2" xfId="21" applyFont="1" applyBorder="1" applyAlignment="1">
      <alignment horizontal="center" vertical="top"/>
      <protection/>
    </xf>
    <xf numFmtId="0" fontId="4" fillId="0" borderId="0" xfId="21" applyFont="1" applyAlignment="1">
      <alignment horizontal="left" vertical="top" wrapText="1"/>
      <protection/>
    </xf>
    <xf numFmtId="49" fontId="4" fillId="0" borderId="0" xfId="21" applyNumberFormat="1" applyFont="1" applyAlignment="1">
      <alignment horizontal="left" vertical="top"/>
      <protection/>
    </xf>
    <xf numFmtId="4" fontId="4" fillId="0" borderId="0" xfId="21" applyNumberFormat="1" applyFont="1" applyAlignment="1">
      <alignment horizontal="center" vertical="top"/>
      <protection/>
    </xf>
    <xf numFmtId="165" fontId="4" fillId="0" borderId="0" xfId="23" applyNumberFormat="1" applyFont="1" applyBorder="1" applyAlignment="1">
      <alignment vertical="top"/>
    </xf>
    <xf numFmtId="0" fontId="9" fillId="0" borderId="0" xfId="25" applyFont="1" applyAlignment="1">
      <alignment horizontal="justify" vertical="top"/>
      <protection/>
    </xf>
    <xf numFmtId="165" fontId="10" fillId="0" borderId="0" xfId="23" applyNumberFormat="1" applyFont="1" applyAlignment="1">
      <alignment horizontal="right" vertical="top"/>
    </xf>
    <xf numFmtId="165" fontId="9" fillId="0" borderId="0" xfId="20" applyNumberFormat="1" applyFont="1" applyFill="1" applyAlignment="1">
      <alignment vertical="top"/>
    </xf>
    <xf numFmtId="165" fontId="11" fillId="0" borderId="0" xfId="25" applyNumberFormat="1" applyFont="1" applyAlignment="1">
      <alignment horizontal="right" vertical="top"/>
      <protection/>
    </xf>
    <xf numFmtId="0" fontId="8" fillId="0" borderId="0" xfId="21" applyFont="1" applyAlignment="1">
      <alignment horizontal="justify" vertical="top"/>
      <protection/>
    </xf>
    <xf numFmtId="49" fontId="5" fillId="2" borderId="7" xfId="22" applyNumberFormat="1" applyFont="1" applyFill="1" applyBorder="1" applyAlignment="1">
      <alignment horizontal="center" vertical="center" wrapText="1"/>
      <protection/>
    </xf>
    <xf numFmtId="49" fontId="5" fillId="2" borderId="8" xfId="22" applyNumberFormat="1" applyFont="1" applyFill="1" applyBorder="1" applyAlignment="1">
      <alignment horizontal="center" vertical="center" wrapText="1"/>
      <protection/>
    </xf>
    <xf numFmtId="49" fontId="3" fillId="0" borderId="0" xfId="25" applyNumberFormat="1" applyFont="1" applyAlignment="1">
      <alignment horizontal="left" vertical="top"/>
      <protection/>
    </xf>
    <xf numFmtId="0" fontId="4" fillId="0" borderId="2" xfId="21" applyFont="1" applyBorder="1" applyAlignment="1">
      <alignment vertical="top"/>
      <protection/>
    </xf>
    <xf numFmtId="0" fontId="4" fillId="0" borderId="9" xfId="21" applyFont="1" applyBorder="1" applyAlignment="1">
      <alignment vertical="top"/>
      <protection/>
    </xf>
    <xf numFmtId="2" fontId="3" fillId="0" borderId="0" xfId="21" applyNumberFormat="1" applyFont="1" applyAlignment="1">
      <alignment horizontal="justify" vertical="top"/>
      <protection/>
    </xf>
    <xf numFmtId="2" fontId="4" fillId="0" borderId="0" xfId="21" applyNumberFormat="1" applyFont="1" applyAlignment="1">
      <alignment vertical="top"/>
      <protection/>
    </xf>
    <xf numFmtId="2" fontId="5" fillId="2" borderId="8" xfId="22" applyNumberFormat="1" applyFont="1" applyFill="1" applyBorder="1" applyAlignment="1">
      <alignment horizontal="center" vertical="center" wrapText="1"/>
      <protection/>
    </xf>
    <xf numFmtId="2" fontId="3" fillId="0" borderId="0" xfId="21" applyNumberFormat="1" applyFont="1" applyAlignment="1">
      <alignment horizontal="right" vertical="top"/>
      <protection/>
    </xf>
    <xf numFmtId="2" fontId="10" fillId="0" borderId="0" xfId="25" applyNumberFormat="1" applyFont="1" applyAlignment="1">
      <alignment horizontal="center" vertical="top" wrapText="1"/>
      <protection/>
    </xf>
    <xf numFmtId="2" fontId="3" fillId="0" borderId="0" xfId="21" applyNumberFormat="1" applyFont="1" applyAlignment="1">
      <alignment vertical="top"/>
      <protection/>
    </xf>
    <xf numFmtId="2" fontId="3" fillId="0" borderId="0" xfId="25" applyNumberFormat="1" applyFont="1" applyAlignment="1">
      <alignment horizontal="center" vertical="top" wrapText="1"/>
      <protection/>
    </xf>
    <xf numFmtId="0" fontId="3" fillId="0" borderId="0" xfId="25" applyFont="1" applyAlignment="1">
      <alignment horizontal="center" vertical="top"/>
      <protection/>
    </xf>
    <xf numFmtId="165" fontId="3" fillId="0" borderId="0" xfId="23" applyNumberFormat="1" applyFont="1" applyAlignment="1">
      <alignment horizontal="center" vertical="top" wrapText="1"/>
    </xf>
    <xf numFmtId="165" fontId="3" fillId="0" borderId="0" xfId="21" applyNumberFormat="1" applyFont="1" applyAlignment="1">
      <alignment vertical="top"/>
      <protection/>
    </xf>
    <xf numFmtId="165" fontId="4" fillId="0" borderId="0" xfId="21" applyNumberFormat="1" applyFont="1" applyAlignment="1">
      <alignment vertical="top"/>
      <protection/>
    </xf>
    <xf numFmtId="165" fontId="5" fillId="2" borderId="8" xfId="22" applyNumberFormat="1" applyFont="1" applyFill="1" applyBorder="1" applyAlignment="1">
      <alignment horizontal="center" vertical="center" wrapText="1"/>
      <protection/>
    </xf>
    <xf numFmtId="165" fontId="4" fillId="0" borderId="4" xfId="21" applyNumberFormat="1" applyFont="1" applyBorder="1" applyAlignment="1">
      <alignment vertical="top"/>
      <protection/>
    </xf>
    <xf numFmtId="165" fontId="4" fillId="0" borderId="5" xfId="21" applyNumberFormat="1" applyFont="1" applyBorder="1" applyAlignment="1">
      <alignment vertical="top"/>
      <protection/>
    </xf>
    <xf numFmtId="165" fontId="4" fillId="0" borderId="6" xfId="21" applyNumberFormat="1" applyFont="1" applyBorder="1" applyAlignment="1">
      <alignment vertical="top"/>
      <protection/>
    </xf>
    <xf numFmtId="165" fontId="4" fillId="0" borderId="1" xfId="21" applyNumberFormat="1" applyFont="1" applyBorder="1" applyAlignment="1">
      <alignment horizontal="center" vertical="top"/>
      <protection/>
    </xf>
    <xf numFmtId="165" fontId="4" fillId="0" borderId="2" xfId="21" applyNumberFormat="1" applyFont="1" applyBorder="1" applyAlignment="1">
      <alignment horizontal="center" vertical="top"/>
      <protection/>
    </xf>
    <xf numFmtId="165" fontId="4" fillId="0" borderId="9" xfId="21" applyNumberFormat="1" applyFont="1" applyBorder="1" applyAlignment="1">
      <alignment horizontal="center" vertical="top"/>
      <protection/>
    </xf>
    <xf numFmtId="165" fontId="5" fillId="2" borderId="10" xfId="22" applyNumberFormat="1" applyFont="1" applyFill="1" applyBorder="1" applyAlignment="1">
      <alignment horizontal="center" vertical="center" wrapText="1"/>
      <protection/>
    </xf>
    <xf numFmtId="165" fontId="3" fillId="0" borderId="0" xfId="20" applyNumberFormat="1" applyFont="1" applyAlignment="1">
      <alignment horizontal="right" vertical="top"/>
    </xf>
    <xf numFmtId="165" fontId="5" fillId="2" borderId="0" xfId="20" applyNumberFormat="1" applyFont="1" applyFill="1" applyAlignment="1">
      <alignment vertical="top"/>
    </xf>
    <xf numFmtId="165" fontId="3" fillId="0" borderId="0" xfId="21" applyNumberFormat="1" applyFont="1" applyAlignment="1">
      <alignment horizontal="center" vertical="top"/>
      <protection/>
    </xf>
    <xf numFmtId="165" fontId="4" fillId="0" borderId="0" xfId="21" applyNumberFormat="1" applyFont="1" applyAlignment="1">
      <alignment horizontal="center" vertical="top"/>
      <protection/>
    </xf>
    <xf numFmtId="165" fontId="3" fillId="0" borderId="0" xfId="23" applyNumberFormat="1" applyFont="1" applyBorder="1" applyAlignment="1">
      <alignment horizontal="center" vertical="top"/>
    </xf>
    <xf numFmtId="165" fontId="10" fillId="0" borderId="0" xfId="25" applyNumberFormat="1" applyFont="1" applyAlignment="1">
      <alignment horizontal="center" vertical="top"/>
      <protection/>
    </xf>
    <xf numFmtId="165" fontId="3" fillId="0" borderId="0" xfId="23" applyNumberFormat="1" applyFont="1" applyFill="1" applyAlignment="1">
      <alignment horizontal="center" vertical="top"/>
    </xf>
    <xf numFmtId="165" fontId="3" fillId="0" borderId="0" xfId="25" applyNumberFormat="1" applyFont="1" applyAlignment="1">
      <alignment horizontal="right" vertical="top"/>
      <protection/>
    </xf>
    <xf numFmtId="165" fontId="4" fillId="0" borderId="0" xfId="20" applyNumberFormat="1" applyFont="1" applyFill="1" applyAlignment="1">
      <alignment horizontal="right" vertical="top"/>
    </xf>
    <xf numFmtId="0" fontId="9" fillId="0" borderId="0" xfId="25" applyFont="1" applyAlignment="1">
      <alignment horizontal="justify" vertical="top" wrapText="1"/>
      <protection/>
    </xf>
    <xf numFmtId="49" fontId="3" fillId="0" borderId="0" xfId="25" applyNumberFormat="1" applyFont="1" applyAlignment="1">
      <alignment horizontal="justify" vertical="top" wrapText="1"/>
      <protection/>
    </xf>
    <xf numFmtId="165" fontId="3" fillId="0" borderId="0" xfId="25" applyNumberFormat="1" applyFont="1" applyAlignment="1">
      <alignment vertical="top"/>
      <protection/>
    </xf>
    <xf numFmtId="166" fontId="3" fillId="0" borderId="0" xfId="28" applyNumberFormat="1" applyFont="1" applyAlignment="1">
      <alignment vertical="top"/>
    </xf>
    <xf numFmtId="167" fontId="3" fillId="0" borderId="0" xfId="28" applyNumberFormat="1" applyFont="1" applyAlignment="1">
      <alignment vertical="top"/>
    </xf>
    <xf numFmtId="0" fontId="11" fillId="0" borderId="0" xfId="25" applyFont="1" applyAlignment="1">
      <alignment horizontal="justify" vertical="top"/>
      <protection/>
    </xf>
    <xf numFmtId="165" fontId="11" fillId="0" borderId="0" xfId="20" applyNumberFormat="1" applyFont="1" applyFill="1" applyAlignment="1">
      <alignment vertical="top"/>
    </xf>
    <xf numFmtId="165" fontId="4" fillId="0" borderId="0" xfId="25" applyNumberFormat="1" applyFont="1" applyAlignment="1">
      <alignment vertical="top"/>
      <protection/>
    </xf>
    <xf numFmtId="0" fontId="4" fillId="0" borderId="0" xfId="25" applyFont="1" applyAlignment="1">
      <alignment vertical="top"/>
      <protection/>
    </xf>
    <xf numFmtId="165" fontId="12" fillId="0" borderId="0" xfId="25" applyNumberFormat="1" applyFont="1" applyAlignment="1">
      <alignment vertical="top"/>
      <protection/>
    </xf>
    <xf numFmtId="0" fontId="12" fillId="0" borderId="0" xfId="25" applyFont="1" applyAlignment="1">
      <alignment vertical="top"/>
      <protection/>
    </xf>
    <xf numFmtId="165" fontId="3" fillId="0" borderId="0" xfId="25" applyNumberFormat="1" applyFont="1" applyAlignment="1">
      <alignment horizontal="justify" vertical="top" wrapText="1"/>
      <protection/>
    </xf>
    <xf numFmtId="0" fontId="3" fillId="0" borderId="0" xfId="25" applyFont="1" applyAlignment="1">
      <alignment horizontal="center" vertical="center"/>
      <protection/>
    </xf>
    <xf numFmtId="168" fontId="3" fillId="0" borderId="0" xfId="28" applyNumberFormat="1" applyFont="1" applyAlignment="1">
      <alignment vertical="top"/>
    </xf>
    <xf numFmtId="164" fontId="7" fillId="0" borderId="9" xfId="0" applyNumberFormat="1" applyFont="1" applyBorder="1" applyAlignment="1">
      <alignment horizontal="center" vertical="center"/>
    </xf>
    <xf numFmtId="0" fontId="7" fillId="0" borderId="2" xfId="0" applyFont="1" applyBorder="1" applyAlignment="1">
      <alignment vertical="top" wrapText="1"/>
    </xf>
    <xf numFmtId="0" fontId="7" fillId="0" borderId="9" xfId="0" applyFont="1" applyBorder="1" applyAlignment="1">
      <alignment vertical="top" wrapText="1"/>
    </xf>
    <xf numFmtId="0" fontId="13" fillId="0" borderId="1" xfId="21" applyFont="1" applyBorder="1" applyAlignment="1">
      <alignment horizontal="left" vertical="top"/>
      <protection/>
    </xf>
    <xf numFmtId="0" fontId="14" fillId="2" borderId="0" xfId="29" applyFont="1" applyFill="1" applyAlignment="1">
      <alignment horizontal="justify" vertical="top"/>
      <protection/>
    </xf>
    <xf numFmtId="0" fontId="5" fillId="2" borderId="0" xfId="25" applyFont="1" applyFill="1" applyAlignment="1">
      <alignment horizontal="center" vertical="center"/>
      <protection/>
    </xf>
    <xf numFmtId="0" fontId="4" fillId="0" borderId="3" xfId="21" applyFont="1" applyBorder="1" applyAlignment="1">
      <alignment horizontal="center" vertical="top"/>
      <protection/>
    </xf>
    <xf numFmtId="0" fontId="4" fillId="0" borderId="11" xfId="21" applyFont="1" applyBorder="1" applyAlignment="1">
      <alignment horizontal="center" vertical="top"/>
      <protection/>
    </xf>
    <xf numFmtId="0" fontId="4" fillId="0" borderId="4" xfId="21" applyFont="1" applyBorder="1" applyAlignment="1">
      <alignment horizontal="center" vertical="top"/>
      <protection/>
    </xf>
    <xf numFmtId="14" fontId="4" fillId="0" borderId="3" xfId="21" applyNumberFormat="1" applyFont="1" applyBorder="1" applyAlignment="1">
      <alignment horizontal="right" vertical="top"/>
      <protection/>
    </xf>
    <xf numFmtId="14" fontId="4" fillId="0" borderId="11"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3" xfId="21" applyNumberFormat="1" applyFont="1" applyBorder="1" applyAlignment="1">
      <alignment horizontal="right" vertical="top"/>
      <protection/>
    </xf>
    <xf numFmtId="14" fontId="4" fillId="0" borderId="14" xfId="21" applyNumberFormat="1" applyFont="1" applyBorder="1" applyAlignment="1">
      <alignment horizontal="right" vertical="top"/>
      <protection/>
    </xf>
    <xf numFmtId="0" fontId="4" fillId="0" borderId="12" xfId="21" applyFont="1" applyBorder="1" applyAlignment="1">
      <alignment horizontal="center" vertical="center"/>
      <protection/>
    </xf>
    <xf numFmtId="0" fontId="4" fillId="0" borderId="0" xfId="21" applyFont="1" applyAlignment="1">
      <alignment horizontal="center" vertical="center"/>
      <protection/>
    </xf>
    <xf numFmtId="0" fontId="4" fillId="0" borderId="5" xfId="21" applyFont="1" applyBorder="1" applyAlignment="1">
      <alignment horizontal="center" vertical="center"/>
      <protection/>
    </xf>
    <xf numFmtId="0" fontId="4" fillId="0" borderId="13"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6" xfId="21" applyFont="1" applyBorder="1" applyAlignment="1">
      <alignment horizontal="center" vertical="center"/>
      <protection/>
    </xf>
    <xf numFmtId="0" fontId="5" fillId="2" borderId="7" xfId="21" applyFont="1" applyFill="1" applyBorder="1" applyAlignment="1">
      <alignment horizontal="center" vertical="top"/>
      <protection/>
    </xf>
    <xf numFmtId="0" fontId="5" fillId="2" borderId="8" xfId="21" applyFont="1" applyFill="1" applyBorder="1" applyAlignment="1">
      <alignment horizontal="center" vertical="top"/>
      <protection/>
    </xf>
    <xf numFmtId="0" fontId="5" fillId="2" borderId="10" xfId="21" applyFont="1" applyFill="1" applyBorder="1" applyAlignment="1">
      <alignment horizontal="center" vertical="top"/>
      <protection/>
    </xf>
    <xf numFmtId="0" fontId="5" fillId="2" borderId="0" xfId="25" applyFont="1" applyFill="1" applyAlignment="1">
      <alignment horizontal="center" vertical="top"/>
      <protection/>
    </xf>
    <xf numFmtId="0" fontId="4" fillId="3" borderId="15" xfId="21" applyFont="1" applyFill="1" applyBorder="1" applyAlignment="1">
      <alignment horizontal="center" vertical="top"/>
      <protection/>
    </xf>
    <xf numFmtId="0" fontId="4" fillId="3" borderId="0" xfId="21" applyFont="1" applyFill="1" applyAlignment="1">
      <alignment horizontal="center" vertical="top"/>
      <protection/>
    </xf>
    <xf numFmtId="0" fontId="4" fillId="3" borderId="16" xfId="21" applyFont="1" applyFill="1" applyBorder="1" applyAlignment="1">
      <alignment horizontal="center" vertical="top"/>
      <protection/>
    </xf>
    <xf numFmtId="0" fontId="3" fillId="0" borderId="12" xfId="21" applyFont="1" applyBorder="1" applyAlignment="1">
      <alignment horizontal="center" vertical="center"/>
      <protection/>
    </xf>
    <xf numFmtId="0" fontId="3" fillId="0" borderId="0" xfId="21" applyFont="1" applyAlignment="1">
      <alignment horizontal="center" vertical="center"/>
      <protection/>
    </xf>
    <xf numFmtId="0" fontId="3" fillId="0" borderId="5" xfId="21" applyFont="1" applyBorder="1" applyAlignment="1">
      <alignment horizontal="center" vertical="center"/>
      <protection/>
    </xf>
    <xf numFmtId="0" fontId="3" fillId="0" borderId="13"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6" xfId="21" applyFont="1" applyBorder="1" applyAlignment="1">
      <alignment horizontal="center" vertical="center"/>
      <protection/>
    </xf>
    <xf numFmtId="0" fontId="7" fillId="0" borderId="2" xfId="0" applyFont="1" applyBorder="1" applyAlignment="1">
      <alignment horizontal="left" vertical="top" wrapText="1"/>
    </xf>
    <xf numFmtId="0" fontId="7" fillId="0" borderId="9" xfId="0" applyFont="1" applyBorder="1" applyAlignment="1">
      <alignment horizontal="left" vertical="top" wrapText="1"/>
    </xf>
  </cellXfs>
  <cellStyles count="16">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 name="Porcentaje" xfId="28" builtinId="5"/>
    <cellStyle name="Normal 2 2 2" xfId="2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7</xdr:row>
      <xdr:rowOff>15527</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171450" y="447675"/>
          <a:ext cx="1123950" cy="990600"/>
        </a:xfrm>
        <a:prstGeom prst="rect"/>
      </xdr:spPr>
    </xdr:pic>
    <xdr:clientData/>
  </xdr:twoCellAnchor>
  <xdr:twoCellAnchor editAs="oneCell">
    <xdr:from>
      <xdr:col>6</xdr:col>
      <xdr:colOff>32452</xdr:colOff>
      <xdr:row>3</xdr:row>
      <xdr:rowOff>103908</xdr:rowOff>
    </xdr:from>
    <xdr:to>
      <xdr:col>6</xdr:col>
      <xdr:colOff>1755770</xdr:colOff>
      <xdr:row>6</xdr:row>
      <xdr:rowOff>692</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1591925" y="676275"/>
          <a:ext cx="1724025" cy="523875"/>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Y336"/>
  <sheetViews>
    <sheetView showGridLines="0" tabSelected="1" view="pageBreakPreview" zoomScale="70" zoomScaleNormal="70" zoomScaleSheetLayoutView="70" zoomScalePageLayoutView="52" workbookViewId="0" topLeftCell="A1">
      <selection pane="topLeft" activeCell="E19" sqref="E19"/>
    </sheetView>
  </sheetViews>
  <sheetFormatPr defaultColWidth="9.14428571428571" defaultRowHeight="15" customHeight="1"/>
  <cols>
    <col min="1" max="1" width="21.1428571428571" style="3" customWidth="1"/>
    <col min="2" max="2" width="78.8571428571429" style="3" customWidth="1"/>
    <col min="3" max="3" width="15" style="3" customWidth="1"/>
    <col min="4" max="4" width="13" style="38" customWidth="1"/>
    <col min="5" max="5" width="18.7142857142857" style="54" bestFit="1" customWidth="1"/>
    <col min="6" max="6" width="26.7142857142857" style="3" bestFit="1" customWidth="1"/>
    <col min="7" max="7" width="26.7142857142857" style="42" customWidth="1"/>
    <col min="8" max="8" width="23.4285714285714" style="3" customWidth="1"/>
    <col min="9" max="9" width="31.1428571428571" style="3" customWidth="1"/>
    <col min="10" max="10" width="15.5714285714286" style="3" bestFit="1" customWidth="1"/>
    <col min="11" max="11" width="14.1428571428571" style="3" bestFit="1" customWidth="1"/>
    <col min="12" max="12" width="15.5714285714286" style="3" bestFit="1" customWidth="1"/>
    <col min="13" max="14" width="12.7142857142857" style="3" bestFit="1" customWidth="1"/>
    <col min="15" max="15" width="14.1428571428571" style="3" bestFit="1" customWidth="1"/>
    <col min="16" max="22" width="9.14285714285714" style="3"/>
    <col min="23" max="24" width="10.4285714285714" style="3" bestFit="1" customWidth="1"/>
    <col min="25" max="16384" width="9.14285714285714" style="3"/>
  </cols>
  <sheetData>
    <row r="1" spans="1:7" ht="15" customHeight="1">
      <c r="A1" s="1"/>
      <c r="B1" s="2" t="s">
        <v>0</v>
      </c>
      <c r="C1" s="81" t="s">
        <v>1</v>
      </c>
      <c r="D1" s="82"/>
      <c r="E1" s="82"/>
      <c r="F1" s="83"/>
      <c r="G1" s="45"/>
    </row>
    <row r="2" spans="1:7" ht="15" customHeight="1">
      <c r="A2" s="4"/>
      <c r="B2" s="18" t="s">
        <v>2</v>
      </c>
      <c r="C2" s="103" t="s">
        <v>593</v>
      </c>
      <c r="D2" s="104"/>
      <c r="E2" s="104"/>
      <c r="F2" s="105"/>
      <c r="G2" s="46"/>
    </row>
    <row r="3" spans="1:7" ht="15" customHeight="1">
      <c r="A3" s="4"/>
      <c r="B3" s="5" t="s">
        <v>3</v>
      </c>
      <c r="C3" s="103"/>
      <c r="D3" s="104"/>
      <c r="E3" s="104"/>
      <c r="F3" s="105"/>
      <c r="G3" s="46"/>
    </row>
    <row r="4" spans="1:7" ht="15" customHeight="1">
      <c r="A4" s="4"/>
      <c r="B4" s="31"/>
      <c r="C4" s="103"/>
      <c r="D4" s="104"/>
      <c r="E4" s="104"/>
      <c r="F4" s="105"/>
      <c r="G4" s="46"/>
    </row>
    <row r="5" spans="1:7" ht="15" customHeight="1" thickBot="1">
      <c r="A5" s="4"/>
      <c r="B5" s="32"/>
      <c r="C5" s="106"/>
      <c r="D5" s="107"/>
      <c r="E5" s="107"/>
      <c r="F5" s="108"/>
      <c r="G5" s="46"/>
    </row>
    <row r="6" spans="1:7" ht="19.5" customHeight="1">
      <c r="A6" s="4"/>
      <c r="B6" s="6" t="s">
        <v>4</v>
      </c>
      <c r="C6" s="84" t="s">
        <v>5</v>
      </c>
      <c r="D6" s="85"/>
      <c r="E6" s="85"/>
      <c r="F6" s="7"/>
      <c r="G6" s="46"/>
    </row>
    <row r="7" spans="1:7" ht="18" customHeight="1">
      <c r="A7" s="4"/>
      <c r="B7" s="109" t="s">
        <v>591</v>
      </c>
      <c r="C7" s="86" t="s">
        <v>6</v>
      </c>
      <c r="D7" s="87"/>
      <c r="E7" s="87"/>
      <c r="F7" s="8"/>
      <c r="G7" s="46"/>
    </row>
    <row r="8" spans="1:7" ht="18" customHeight="1">
      <c r="A8" s="4"/>
      <c r="B8" s="109"/>
      <c r="C8" s="86" t="s">
        <v>7</v>
      </c>
      <c r="D8" s="87"/>
      <c r="E8" s="87"/>
      <c r="F8" s="9"/>
      <c r="G8" s="46"/>
    </row>
    <row r="9" spans="1:7" ht="15" customHeight="1" thickBot="1">
      <c r="A9" s="4"/>
      <c r="B9" s="110"/>
      <c r="C9" s="88" t="s">
        <v>8</v>
      </c>
      <c r="D9" s="89"/>
      <c r="E9" s="89"/>
      <c r="F9" s="10"/>
      <c r="G9" s="47"/>
    </row>
    <row r="10" spans="1:7" ht="15" customHeight="1">
      <c r="A10" s="4"/>
      <c r="B10" s="78" t="s">
        <v>594</v>
      </c>
      <c r="C10" s="81" t="s">
        <v>9</v>
      </c>
      <c r="D10" s="82"/>
      <c r="E10" s="82"/>
      <c r="F10" s="83"/>
      <c r="G10" s="48" t="s">
        <v>10</v>
      </c>
    </row>
    <row r="11" spans="1:7" ht="15" customHeight="1">
      <c r="A11" s="4"/>
      <c r="B11" s="76"/>
      <c r="C11" s="90"/>
      <c r="D11" s="91"/>
      <c r="E11" s="91"/>
      <c r="F11" s="92"/>
      <c r="G11" s="49" t="s">
        <v>592</v>
      </c>
    </row>
    <row r="12" spans="1:7" ht="15" customHeight="1" thickBot="1">
      <c r="A12" s="75"/>
      <c r="B12" s="77"/>
      <c r="C12" s="93"/>
      <c r="D12" s="94"/>
      <c r="E12" s="94"/>
      <c r="F12" s="95"/>
      <c r="G12" s="50"/>
    </row>
    <row r="13" spans="4:4" ht="15" customHeight="1" thickBot="1">
      <c r="D13" s="33"/>
    </row>
    <row r="14" spans="1:7" ht="15" customHeight="1" thickBot="1">
      <c r="A14" s="96" t="s">
        <v>120</v>
      </c>
      <c r="B14" s="97"/>
      <c r="C14" s="97"/>
      <c r="D14" s="97"/>
      <c r="E14" s="97"/>
      <c r="F14" s="97"/>
      <c r="G14" s="98"/>
    </row>
    <row r="15" spans="1:7" ht="15" customHeight="1" thickBot="1">
      <c r="A15" s="11"/>
      <c r="B15" s="11"/>
      <c r="C15" s="11"/>
      <c r="D15" s="34"/>
      <c r="E15" s="55"/>
      <c r="F15" s="11"/>
      <c r="G15" s="43"/>
    </row>
    <row r="16" spans="1:7" s="12" customFormat="1" ht="45.75" thickBot="1">
      <c r="A16" s="28" t="s">
        <v>11</v>
      </c>
      <c r="B16" s="29" t="s">
        <v>12</v>
      </c>
      <c r="C16" s="29" t="s">
        <v>13</v>
      </c>
      <c r="D16" s="35" t="s">
        <v>14</v>
      </c>
      <c r="E16" s="44" t="s">
        <v>22</v>
      </c>
      <c r="F16" s="29" t="s">
        <v>23</v>
      </c>
      <c r="G16" s="51" t="s">
        <v>15</v>
      </c>
    </row>
    <row r="17" spans="1:10" ht="62.25" customHeight="1">
      <c r="A17" s="20" t="s">
        <v>16</v>
      </c>
      <c r="B17" s="13" t="str">
        <f>B7</f>
        <v>Rehabilitación del área de cubículos de choque, inhaloterapia, hidratación oral, curaciones y yesos en el Hospital Regional de Tepatitlán de Morelos, en el municipio de Tepatitlán de Morelos, Jalisco.</v>
      </c>
      <c r="C17" s="17"/>
      <c r="D17" s="36"/>
      <c r="E17" s="56"/>
      <c r="F17" s="21"/>
      <c r="G17" s="22">
        <f>G18+G38+G49+G57+G69+G71+G109+G120+G134+G152+G159+G175+G186+G194+G198+G201+G207+G232+G242+G245+G278+G290+G296+G301</f>
        <v>0</v>
      </c>
      <c r="J17" s="42"/>
    </row>
    <row r="18" spans="1:14" ht="15">
      <c r="A18" s="23" t="s">
        <v>35</v>
      </c>
      <c r="B18" s="61" t="s">
        <v>121</v>
      </c>
      <c r="C18" s="23"/>
      <c r="D18" s="39"/>
      <c r="E18" s="57"/>
      <c r="F18" s="41"/>
      <c r="G18" s="25">
        <f>SUM(G19:G37)</f>
        <v>0</v>
      </c>
      <c r="J18" s="42"/>
      <c r="N18" s="16"/>
    </row>
    <row r="19" spans="1:14" ht="121.5" customHeight="1">
      <c r="A19" s="30" t="s">
        <v>24</v>
      </c>
      <c r="B19" s="62" t="s">
        <v>59</v>
      </c>
      <c r="C19" s="40" t="s">
        <v>25</v>
      </c>
      <c r="D19" s="39">
        <v>173.14</v>
      </c>
      <c r="E19" s="59"/>
      <c r="F19" s="41" t="e">
        <f ca="1">numtext(E19)</f>
        <v>#NAME?</v>
      </c>
      <c r="G19" s="59">
        <f t="shared" si="0" ref="G19">ROUND(D19*E19,2)</f>
        <v>0</v>
      </c>
      <c r="H19" s="42"/>
      <c r="I19" s="42"/>
      <c r="J19" s="42"/>
      <c r="N19" s="16"/>
    </row>
    <row r="20" spans="1:14" ht="71.25">
      <c r="A20" s="30" t="s">
        <v>487</v>
      </c>
      <c r="B20" s="72" t="s">
        <v>363</v>
      </c>
      <c r="C20" s="40" t="s">
        <v>25</v>
      </c>
      <c r="D20" s="39">
        <v>700</v>
      </c>
      <c r="E20" s="59"/>
      <c r="F20" s="41" t="e" cm="1">
        <f t="array" ca="1" aca="1" ref="F20">numtext(E20)</f>
        <v>#NAME?</v>
      </c>
      <c r="G20" s="59">
        <f t="shared" si="1" ref="G20:G35">ROUND(D20*E20,2)</f>
        <v>0</v>
      </c>
      <c r="H20" s="42"/>
      <c r="I20" s="42"/>
      <c r="N20" s="16"/>
    </row>
    <row r="21" spans="1:11" ht="71.25">
      <c r="A21" s="30" t="s">
        <v>488</v>
      </c>
      <c r="B21" s="62" t="s">
        <v>450</v>
      </c>
      <c r="C21" s="40" t="s">
        <v>25</v>
      </c>
      <c r="D21" s="39">
        <v>200</v>
      </c>
      <c r="E21" s="59"/>
      <c r="F21" s="41" t="e" cm="1">
        <f t="array" ca="1" aca="1" ref="F21">numtext(E21)</f>
        <v>#NAME?</v>
      </c>
      <c r="G21" s="59">
        <f t="shared" si="1"/>
        <v>0</v>
      </c>
      <c r="H21" s="42"/>
      <c r="I21" s="42"/>
      <c r="K21" s="16"/>
    </row>
    <row r="22" spans="1:14" ht="85.5">
      <c r="A22" s="30" t="s">
        <v>489</v>
      </c>
      <c r="B22" s="72" t="s">
        <v>364</v>
      </c>
      <c r="C22" s="40" t="s">
        <v>25</v>
      </c>
      <c r="D22" s="39">
        <v>173.15</v>
      </c>
      <c r="E22" s="59"/>
      <c r="F22" s="41" t="e" cm="1">
        <f t="array" ca="1" aca="1" ref="F22">numtext(E22)</f>
        <v>#NAME?</v>
      </c>
      <c r="G22" s="59">
        <f t="shared" si="1"/>
        <v>0</v>
      </c>
      <c r="H22" s="42"/>
      <c r="I22" s="42"/>
      <c r="N22" s="16"/>
    </row>
    <row r="23" spans="1:14" ht="57">
      <c r="A23" s="30" t="s">
        <v>490</v>
      </c>
      <c r="B23" s="72" t="s">
        <v>365</v>
      </c>
      <c r="C23" s="40" t="s">
        <v>25</v>
      </c>
      <c r="D23" s="39">
        <v>50</v>
      </c>
      <c r="E23" s="59"/>
      <c r="F23" s="41" t="e" cm="1">
        <f t="array" ca="1" aca="1" ref="F23">numtext(E23)</f>
        <v>#NAME?</v>
      </c>
      <c r="G23" s="59">
        <f t="shared" si="1"/>
        <v>0</v>
      </c>
      <c r="H23" s="42"/>
      <c r="I23" s="42"/>
      <c r="N23" s="16"/>
    </row>
    <row r="24" spans="1:14" ht="85.5">
      <c r="A24" s="30" t="s">
        <v>491</v>
      </c>
      <c r="B24" s="72" t="s">
        <v>446</v>
      </c>
      <c r="C24" s="40" t="s">
        <v>25</v>
      </c>
      <c r="D24" s="39">
        <v>125</v>
      </c>
      <c r="E24" s="59"/>
      <c r="F24" s="41" t="e" cm="1">
        <f t="array" ca="1" aca="1" ref="F24">numtext(E24)</f>
        <v>#NAME?</v>
      </c>
      <c r="G24" s="59">
        <f t="shared" si="2" ref="G24:G25">ROUND(D24*E24,2)</f>
        <v>0</v>
      </c>
      <c r="H24" s="42"/>
      <c r="I24" s="42"/>
      <c r="N24" s="16"/>
    </row>
    <row r="25" spans="1:14" ht="57">
      <c r="A25" s="30" t="s">
        <v>492</v>
      </c>
      <c r="B25" s="72" t="s">
        <v>479</v>
      </c>
      <c r="C25" s="40" t="s">
        <v>25</v>
      </c>
      <c r="D25" s="39">
        <v>15</v>
      </c>
      <c r="E25" s="59"/>
      <c r="F25" s="41" t="e" cm="1">
        <f t="array" ca="1" aca="1" ref="F25">numtext(E25)</f>
        <v>#NAME?</v>
      </c>
      <c r="G25" s="59">
        <f t="shared" si="2"/>
        <v>0</v>
      </c>
      <c r="H25" s="42"/>
      <c r="I25" s="42"/>
      <c r="N25" s="16"/>
    </row>
    <row r="26" spans="1:14" ht="71.25">
      <c r="A26" s="30" t="s">
        <v>493</v>
      </c>
      <c r="B26" s="72" t="s">
        <v>447</v>
      </c>
      <c r="C26" s="40" t="s">
        <v>30</v>
      </c>
      <c r="D26" s="39">
        <v>7</v>
      </c>
      <c r="E26" s="59"/>
      <c r="F26" s="41" t="e" cm="1">
        <f t="array" ca="1" aca="1" ref="F26">numtext(E26)</f>
        <v>#NAME?</v>
      </c>
      <c r="G26" s="59">
        <f t="shared" si="1"/>
        <v>0</v>
      </c>
      <c r="H26" s="42"/>
      <c r="I26" s="42"/>
      <c r="N26" s="16"/>
    </row>
    <row r="27" spans="1:14" ht="71.25">
      <c r="A27" s="30" t="s">
        <v>366</v>
      </c>
      <c r="B27" s="72" t="s">
        <v>367</v>
      </c>
      <c r="C27" s="40" t="s">
        <v>25</v>
      </c>
      <c r="D27" s="39">
        <v>20</v>
      </c>
      <c r="E27" s="59"/>
      <c r="F27" s="41" t="e" cm="1">
        <f t="array" ca="1" aca="1" ref="F27">numtext(E27)</f>
        <v>#NAME?</v>
      </c>
      <c r="G27" s="59">
        <f t="shared" si="1"/>
        <v>0</v>
      </c>
      <c r="H27" s="42"/>
      <c r="I27" s="42"/>
      <c r="N27" s="16"/>
    </row>
    <row r="28" spans="1:14" ht="85.5">
      <c r="A28" s="30" t="s">
        <v>206</v>
      </c>
      <c r="B28" s="72" t="s">
        <v>372</v>
      </c>
      <c r="C28" s="40" t="s">
        <v>28</v>
      </c>
      <c r="D28" s="39">
        <v>60</v>
      </c>
      <c r="E28" s="59"/>
      <c r="F28" s="41" t="e" cm="1">
        <f t="array" ca="1" aca="1" ref="F28">numtext(E28)</f>
        <v>#NAME?</v>
      </c>
      <c r="G28" s="59">
        <f t="shared" si="1"/>
        <v>0</v>
      </c>
      <c r="H28" s="42"/>
      <c r="I28" s="42"/>
      <c r="N28" s="16"/>
    </row>
    <row r="29" spans="1:14" ht="57">
      <c r="A29" s="30" t="s">
        <v>207</v>
      </c>
      <c r="B29" s="72" t="s">
        <v>456</v>
      </c>
      <c r="C29" s="40" t="s">
        <v>28</v>
      </c>
      <c r="D29" s="39">
        <v>110</v>
      </c>
      <c r="E29" s="59"/>
      <c r="F29" s="41" t="e" cm="1">
        <f t="array" ca="1" aca="1" ref="F29">numtext(E29)</f>
        <v>#NAME?</v>
      </c>
      <c r="G29" s="59">
        <f t="shared" si="1"/>
        <v>0</v>
      </c>
      <c r="H29" s="42"/>
      <c r="I29" s="42"/>
      <c r="N29" s="16"/>
    </row>
    <row r="30" spans="1:14" ht="57">
      <c r="A30" s="30" t="s">
        <v>208</v>
      </c>
      <c r="B30" s="72" t="s">
        <v>368</v>
      </c>
      <c r="C30" s="40" t="s">
        <v>30</v>
      </c>
      <c r="D30" s="39">
        <v>30</v>
      </c>
      <c r="E30" s="59"/>
      <c r="F30" s="41" t="e" cm="1">
        <f t="array" ca="1" aca="1" ref="F30">numtext(E30)</f>
        <v>#NAME?</v>
      </c>
      <c r="G30" s="59">
        <f t="shared" si="1"/>
        <v>0</v>
      </c>
      <c r="H30" s="42"/>
      <c r="I30" s="42"/>
      <c r="N30" s="16"/>
    </row>
    <row r="31" spans="1:14" ht="85.5">
      <c r="A31" s="30" t="s">
        <v>209</v>
      </c>
      <c r="B31" s="72" t="s">
        <v>369</v>
      </c>
      <c r="C31" s="40" t="s">
        <v>28</v>
      </c>
      <c r="D31" s="39">
        <v>200</v>
      </c>
      <c r="E31" s="59"/>
      <c r="F31" s="41" t="e" cm="1">
        <f t="array" ca="1" aca="1" ref="F31">numtext(E31)</f>
        <v>#NAME?</v>
      </c>
      <c r="G31" s="59">
        <f t="shared" si="1"/>
        <v>0</v>
      </c>
      <c r="H31" s="42"/>
      <c r="I31" s="42"/>
      <c r="N31" s="16"/>
    </row>
    <row r="32" spans="1:14" ht="28.5">
      <c r="A32" s="30" t="s">
        <v>370</v>
      </c>
      <c r="B32" s="72" t="s">
        <v>457</v>
      </c>
      <c r="C32" s="40" t="s">
        <v>30</v>
      </c>
      <c r="D32" s="39">
        <v>40</v>
      </c>
      <c r="E32" s="59"/>
      <c r="F32" s="41" t="e" cm="1">
        <f t="array" ca="1" aca="1" ref="F32">numtext(E32)</f>
        <v>#NAME?</v>
      </c>
      <c r="G32" s="59">
        <f t="shared" si="1"/>
        <v>0</v>
      </c>
      <c r="H32" s="42"/>
      <c r="I32" s="42"/>
      <c r="N32" s="16"/>
    </row>
    <row r="33" spans="1:24" s="16" customFormat="1" ht="57">
      <c r="A33" s="30" t="s">
        <v>210</v>
      </c>
      <c r="B33" s="62" t="s">
        <v>480</v>
      </c>
      <c r="C33" s="40" t="s">
        <v>25</v>
      </c>
      <c r="D33" s="39">
        <v>175.15</v>
      </c>
      <c r="E33" s="59"/>
      <c r="F33" s="41" t="e" cm="1">
        <f t="array" ca="1" aca="1" ref="F33">numtext(E33)</f>
        <v>#NAME?</v>
      </c>
      <c r="G33" s="59">
        <f>ROUND(D33*E33,2)</f>
        <v>0</v>
      </c>
      <c r="H33" s="42"/>
      <c r="I33" s="42"/>
      <c r="O33" s="73"/>
      <c r="P33" s="73"/>
      <c r="Q33" s="73"/>
      <c r="R33" s="73"/>
      <c r="S33" s="73"/>
      <c r="T33" s="73"/>
      <c r="U33" s="73"/>
      <c r="V33" s="73"/>
      <c r="W33" s="73"/>
      <c r="X33" s="73"/>
    </row>
    <row r="34" spans="1:14" ht="85.5">
      <c r="A34" s="30" t="s">
        <v>289</v>
      </c>
      <c r="B34" s="72" t="s">
        <v>448</v>
      </c>
      <c r="C34" s="40" t="s">
        <v>30</v>
      </c>
      <c r="D34" s="39">
        <v>10</v>
      </c>
      <c r="E34" s="59"/>
      <c r="F34" s="41" t="e" cm="1">
        <f t="array" ca="1" aca="1" ref="F34">numtext(E34)</f>
        <v>#NAME?</v>
      </c>
      <c r="G34" s="59">
        <f t="shared" si="1"/>
        <v>0</v>
      </c>
      <c r="H34" s="42"/>
      <c r="I34" s="42"/>
      <c r="N34" s="16"/>
    </row>
    <row r="35" spans="1:14" ht="71.25">
      <c r="A35" s="30" t="s">
        <v>211</v>
      </c>
      <c r="B35" s="72" t="s">
        <v>371</v>
      </c>
      <c r="C35" s="40" t="s">
        <v>30</v>
      </c>
      <c r="D35" s="39">
        <v>16</v>
      </c>
      <c r="E35" s="59"/>
      <c r="F35" s="41" t="e" cm="1">
        <f t="array" ca="1" aca="1" ref="F35">numtext(E35)</f>
        <v>#NAME?</v>
      </c>
      <c r="G35" s="59">
        <f t="shared" si="1"/>
        <v>0</v>
      </c>
      <c r="H35" s="42"/>
      <c r="I35" s="42"/>
      <c r="N35" s="16"/>
    </row>
    <row r="36" spans="1:14" ht="57">
      <c r="A36" s="30" t="s">
        <v>212</v>
      </c>
      <c r="B36" s="62" t="s">
        <v>122</v>
      </c>
      <c r="C36" s="40" t="s">
        <v>26</v>
      </c>
      <c r="D36" s="39">
        <v>66</v>
      </c>
      <c r="E36" s="59"/>
      <c r="F36" s="41" t="e" cm="1">
        <f t="array" ca="1" aca="1" ref="F36">numtext(E36)</f>
        <v>#NAME?</v>
      </c>
      <c r="G36" s="59">
        <f>ROUND(D36*E36,2)</f>
        <v>0</v>
      </c>
      <c r="H36" s="42"/>
      <c r="I36" s="42"/>
      <c r="N36" s="16"/>
    </row>
    <row r="37" spans="1:14" ht="57">
      <c r="A37" s="30" t="s">
        <v>213</v>
      </c>
      <c r="B37" s="62" t="s">
        <v>123</v>
      </c>
      <c r="C37" s="40" t="s">
        <v>29</v>
      </c>
      <c r="D37" s="39">
        <v>990</v>
      </c>
      <c r="E37" s="59"/>
      <c r="F37" s="41" t="e" cm="1">
        <f t="array" ca="1" aca="1" ref="F37">numtext(E37)</f>
        <v>#NAME?</v>
      </c>
      <c r="G37" s="59">
        <f>ROUND(D37*E37,2)</f>
        <v>0</v>
      </c>
      <c r="H37" s="42"/>
      <c r="I37" s="42"/>
      <c r="N37" s="16"/>
    </row>
    <row r="38" spans="1:14" ht="15">
      <c r="A38" s="23" t="s">
        <v>37</v>
      </c>
      <c r="B38" s="61" t="s">
        <v>124</v>
      </c>
      <c r="C38" s="40"/>
      <c r="D38" s="39"/>
      <c r="E38" s="59"/>
      <c r="F38" s="41"/>
      <c r="G38" s="25">
        <f>SUM(G39:G48)</f>
        <v>0</v>
      </c>
      <c r="H38" s="42"/>
      <c r="I38" s="42"/>
      <c r="N38" s="16"/>
    </row>
    <row r="39" spans="1:9" s="16" customFormat="1" ht="71.25">
      <c r="A39" s="30" t="s">
        <v>373</v>
      </c>
      <c r="B39" s="62" t="s">
        <v>111</v>
      </c>
      <c r="C39" s="40" t="s">
        <v>26</v>
      </c>
      <c r="D39" s="39">
        <f>50*1.2*0.8</f>
        <v>48</v>
      </c>
      <c r="E39" s="59"/>
      <c r="F39" s="41" t="e" cm="1">
        <f t="array" ca="1" aca="1" ref="F39">numtext(E39)</f>
        <v>#NAME?</v>
      </c>
      <c r="G39" s="59">
        <f>ROUND(D39*E39,2)</f>
        <v>0</v>
      </c>
      <c r="H39" s="42"/>
      <c r="I39" s="42"/>
    </row>
    <row r="40" spans="1:9" s="16" customFormat="1" ht="85.5">
      <c r="A40" s="30" t="s">
        <v>374</v>
      </c>
      <c r="B40" s="62" t="s">
        <v>60</v>
      </c>
      <c r="C40" s="40" t="s">
        <v>25</v>
      </c>
      <c r="D40" s="39">
        <f>50*0.8</f>
        <v>40</v>
      </c>
      <c r="E40" s="59"/>
      <c r="F40" s="41" t="e" cm="1">
        <f t="array" ca="1" aca="1" ref="F40">numtext(E40)</f>
        <v>#NAME?</v>
      </c>
      <c r="G40" s="59">
        <f t="shared" si="3" ref="G40">ROUND(D40*E40,2)</f>
        <v>0</v>
      </c>
      <c r="H40" s="42"/>
      <c r="I40" s="42"/>
    </row>
    <row r="41" spans="1:23" s="16" customFormat="1" ht="57">
      <c r="A41" s="30" t="s">
        <v>375</v>
      </c>
      <c r="B41" s="62" t="s">
        <v>99</v>
      </c>
      <c r="C41" s="40" t="s">
        <v>25</v>
      </c>
      <c r="D41" s="39">
        <f>D40</f>
        <v>40</v>
      </c>
      <c r="E41" s="59"/>
      <c r="F41" s="41" t="e" cm="1">
        <f t="array" ca="1" aca="1" ref="F41">numtext(E41)</f>
        <v>#NAME?</v>
      </c>
      <c r="G41" s="59">
        <f t="shared" si="4" ref="G41:G48">ROUND(D41*E41,2)</f>
        <v>0</v>
      </c>
      <c r="H41" s="42"/>
      <c r="I41" s="42"/>
      <c r="V41" s="69"/>
      <c r="W41" s="63"/>
    </row>
    <row r="42" spans="1:25" s="16" customFormat="1" ht="42.75">
      <c r="A42" s="30" t="s">
        <v>376</v>
      </c>
      <c r="B42" s="62" t="s">
        <v>263</v>
      </c>
      <c r="C42" s="40" t="s">
        <v>25</v>
      </c>
      <c r="D42" s="39">
        <f>50*0.35*2</f>
        <v>35</v>
      </c>
      <c r="E42" s="59"/>
      <c r="F42" s="41" t="e" cm="1">
        <f t="array" ca="1" aca="1" ref="F42">numtext(E42)</f>
        <v>#NAME?</v>
      </c>
      <c r="G42" s="59">
        <f t="shared" si="4"/>
        <v>0</v>
      </c>
      <c r="H42" s="42"/>
      <c r="I42" s="42"/>
      <c r="M42" s="63"/>
      <c r="O42" s="68"/>
      <c r="X42" s="63"/>
      <c r="Y42" s="69"/>
    </row>
    <row r="43" spans="1:12" s="16" customFormat="1" ht="99.75">
      <c r="A43" s="30" t="s">
        <v>377</v>
      </c>
      <c r="B43" s="62" t="s">
        <v>100</v>
      </c>
      <c r="C43" s="40" t="s">
        <v>27</v>
      </c>
      <c r="D43" s="39">
        <f>D44*125</f>
        <v>1750</v>
      </c>
      <c r="E43" s="59"/>
      <c r="F43" s="41" t="e" cm="1">
        <f t="array" ca="1" aca="1" ref="F43">numtext(E43)</f>
        <v>#NAME?</v>
      </c>
      <c r="G43" s="59">
        <f t="shared" si="4"/>
        <v>0</v>
      </c>
      <c r="H43" s="42"/>
      <c r="I43" s="42"/>
      <c r="L43" s="63"/>
    </row>
    <row r="44" spans="1:11" s="16" customFormat="1" ht="71.25">
      <c r="A44" s="30" t="s">
        <v>214</v>
      </c>
      <c r="B44" s="62" t="s">
        <v>125</v>
      </c>
      <c r="C44" s="40" t="s">
        <v>26</v>
      </c>
      <c r="D44" s="39">
        <f>50*0.8*0.35</f>
        <v>14</v>
      </c>
      <c r="E44" s="59"/>
      <c r="F44" s="41" t="e" cm="1">
        <f t="array" ca="1" aca="1" ref="F44">numtext(E44)</f>
        <v>#NAME?</v>
      </c>
      <c r="G44" s="59">
        <f t="shared" si="4"/>
        <v>0</v>
      </c>
      <c r="H44" s="42"/>
      <c r="I44" s="42"/>
      <c r="K44" s="63"/>
    </row>
    <row r="45" spans="1:12" s="16" customFormat="1" ht="57">
      <c r="A45" s="30" t="s">
        <v>215</v>
      </c>
      <c r="B45" s="62" t="s">
        <v>264</v>
      </c>
      <c r="C45" s="40" t="s">
        <v>25</v>
      </c>
      <c r="D45" s="39">
        <v>111</v>
      </c>
      <c r="E45" s="59"/>
      <c r="F45" s="41" t="e" cm="1">
        <f t="array" ca="1" aca="1" ref="F45">numtext(E45)</f>
        <v>#NAME?</v>
      </c>
      <c r="G45" s="59">
        <f t="shared" si="5" ref="G45">ROUND(D45*E45,2)</f>
        <v>0</v>
      </c>
      <c r="H45" s="42"/>
      <c r="I45" s="42"/>
      <c r="L45" s="63"/>
    </row>
    <row r="46" spans="1:9" s="16" customFormat="1" ht="57">
      <c r="A46" s="30" t="s">
        <v>216</v>
      </c>
      <c r="B46" s="62" t="s">
        <v>475</v>
      </c>
      <c r="C46" s="40" t="s">
        <v>26</v>
      </c>
      <c r="D46" s="39">
        <f>D39-D44</f>
        <v>34</v>
      </c>
      <c r="E46" s="59"/>
      <c r="F46" s="41" t="e" cm="1">
        <f t="array" ca="1" aca="1" ref="F46">numtext(E46)</f>
        <v>#NAME?</v>
      </c>
      <c r="G46" s="59">
        <f>ROUND(D46*E46,2)</f>
        <v>0</v>
      </c>
      <c r="H46" s="42"/>
      <c r="I46" s="42"/>
    </row>
    <row r="47" spans="1:9" s="16" customFormat="1" ht="57">
      <c r="A47" s="30" t="s">
        <v>217</v>
      </c>
      <c r="B47" s="62" t="s">
        <v>122</v>
      </c>
      <c r="C47" s="40" t="s">
        <v>26</v>
      </c>
      <c r="D47" s="39">
        <f>D44</f>
        <v>14</v>
      </c>
      <c r="E47" s="59"/>
      <c r="F47" s="41" t="e" cm="1">
        <f t="array" ca="1" aca="1" ref="F47">numtext(E47)</f>
        <v>#NAME?</v>
      </c>
      <c r="G47" s="59">
        <f>ROUND(D47*E47,2)</f>
        <v>0</v>
      </c>
      <c r="H47" s="42"/>
      <c r="I47" s="42"/>
    </row>
    <row r="48" spans="1:9" s="16" customFormat="1" ht="57">
      <c r="A48" s="30" t="s">
        <v>218</v>
      </c>
      <c r="B48" s="62" t="s">
        <v>123</v>
      </c>
      <c r="C48" s="40" t="s">
        <v>29</v>
      </c>
      <c r="D48" s="39">
        <f>D47*11</f>
        <v>154</v>
      </c>
      <c r="E48" s="59"/>
      <c r="F48" s="41" t="e" cm="1">
        <f t="array" ca="1" aca="1" ref="F48">numtext(E48)</f>
        <v>#NAME?</v>
      </c>
      <c r="G48" s="59">
        <f t="shared" si="4"/>
        <v>0</v>
      </c>
      <c r="H48" s="42"/>
      <c r="I48" s="42"/>
    </row>
    <row r="49" spans="1:9" s="16" customFormat="1" ht="15">
      <c r="A49" s="23" t="s">
        <v>38</v>
      </c>
      <c r="B49" s="61" t="s">
        <v>126</v>
      </c>
      <c r="C49" s="40"/>
      <c r="D49" s="39"/>
      <c r="E49" s="59"/>
      <c r="F49" s="41"/>
      <c r="G49" s="25">
        <f>SUM(G50:G56)</f>
        <v>0</v>
      </c>
      <c r="H49" s="42"/>
      <c r="I49" s="42"/>
    </row>
    <row r="50" spans="1:9" s="16" customFormat="1" ht="99.75">
      <c r="A50" s="30" t="s">
        <v>378</v>
      </c>
      <c r="B50" s="62" t="s">
        <v>265</v>
      </c>
      <c r="C50" s="40" t="s">
        <v>28</v>
      </c>
      <c r="D50" s="39">
        <f>10.1+16.95+4.25+4.65+4.65+3.6+2.45+1.7+4.35+5.55+3.2+2.45+7.35+4.5+4.5+8.6</f>
        <v>88.85</v>
      </c>
      <c r="E50" s="59"/>
      <c r="F50" s="41" t="e" cm="1">
        <f t="array" ca="1" aca="1" ref="F50">numtext(E50)</f>
        <v>#NAME?</v>
      </c>
      <c r="G50" s="59">
        <f t="shared" si="6" ref="G50:G56">ROUND(D50*E50,2)</f>
        <v>0</v>
      </c>
      <c r="H50" s="42"/>
      <c r="I50" s="42"/>
    </row>
    <row r="51" spans="1:9" s="16" customFormat="1" ht="99.75">
      <c r="A51" s="30" t="s">
        <v>494</v>
      </c>
      <c r="B51" s="62" t="s">
        <v>266</v>
      </c>
      <c r="C51" s="40" t="s">
        <v>28</v>
      </c>
      <c r="D51" s="39">
        <f>D50</f>
        <v>88.85</v>
      </c>
      <c r="E51" s="59"/>
      <c r="F51" s="41" t="e" cm="1">
        <f t="array" ca="1" aca="1" ref="F51">numtext(E51)</f>
        <v>#NAME?</v>
      </c>
      <c r="G51" s="59">
        <f t="shared" si="7" ref="G51">ROUND(D51*E51,2)</f>
        <v>0</v>
      </c>
      <c r="H51" s="42"/>
      <c r="I51" s="42"/>
    </row>
    <row r="52" spans="1:9" s="16" customFormat="1" ht="57">
      <c r="A52" s="30" t="s">
        <v>285</v>
      </c>
      <c r="B52" s="62" t="s">
        <v>264</v>
      </c>
      <c r="C52" s="40" t="s">
        <v>25</v>
      </c>
      <c r="D52" s="39">
        <v>45</v>
      </c>
      <c r="E52" s="59"/>
      <c r="F52" s="41" t="e" cm="1">
        <f t="array" ca="1" aca="1" ref="F52">numtext(E52)</f>
        <v>#NAME?</v>
      </c>
      <c r="G52" s="59">
        <f t="shared" si="8" ref="G52">ROUND(D52*E52,2)</f>
        <v>0</v>
      </c>
      <c r="H52" s="42"/>
      <c r="I52" s="42"/>
    </row>
    <row r="53" spans="1:9" s="16" customFormat="1" ht="71.25">
      <c r="A53" s="30" t="s">
        <v>219</v>
      </c>
      <c r="B53" s="62" t="s">
        <v>267</v>
      </c>
      <c r="C53" s="40" t="s">
        <v>30</v>
      </c>
      <c r="D53" s="39">
        <v>28</v>
      </c>
      <c r="E53" s="59"/>
      <c r="F53" s="41" t="e" cm="1">
        <f t="array" ca="1" aca="1" ref="F53">numtext(E53)</f>
        <v>#NAME?</v>
      </c>
      <c r="G53" s="59">
        <f t="shared" si="9" ref="G53">ROUND(D53*E53,2)</f>
        <v>0</v>
      </c>
      <c r="H53" s="42"/>
      <c r="I53" s="42"/>
    </row>
    <row r="54" spans="1:10" s="16" customFormat="1" ht="99.75">
      <c r="A54" s="30" t="s">
        <v>220</v>
      </c>
      <c r="B54" s="62" t="s">
        <v>449</v>
      </c>
      <c r="C54" s="40" t="s">
        <v>28</v>
      </c>
      <c r="D54" s="39">
        <f>D53*3.5</f>
        <v>98</v>
      </c>
      <c r="E54" s="59"/>
      <c r="F54" s="41" t="e" cm="1">
        <f t="array" ca="1" aca="1" ref="F54">numtext(E54)</f>
        <v>#NAME?</v>
      </c>
      <c r="G54" s="59">
        <f t="shared" si="10" ref="G54">ROUND(D54*E54,2)</f>
        <v>0</v>
      </c>
      <c r="H54" s="42"/>
      <c r="I54" s="42"/>
      <c r="J54" s="63"/>
    </row>
    <row r="55" spans="1:9" s="16" customFormat="1" ht="57">
      <c r="A55" s="30" t="s">
        <v>221</v>
      </c>
      <c r="B55" s="62" t="s">
        <v>127</v>
      </c>
      <c r="C55" s="40" t="s">
        <v>25</v>
      </c>
      <c r="D55" s="39">
        <f>D50*0.6</f>
        <v>53.309999999999995</v>
      </c>
      <c r="E55" s="59"/>
      <c r="F55" s="41" t="e" cm="1">
        <f t="array" ca="1" aca="1" ref="F55">numtext(E55)</f>
        <v>#NAME?</v>
      </c>
      <c r="G55" s="59">
        <f t="shared" si="11" ref="G55">ROUND(D55*E55,2)</f>
        <v>0</v>
      </c>
      <c r="H55" s="42"/>
      <c r="I55" s="42"/>
    </row>
    <row r="56" spans="1:9" s="16" customFormat="1" ht="85.5">
      <c r="A56" s="30" t="s">
        <v>222</v>
      </c>
      <c r="B56" s="62" t="s">
        <v>97</v>
      </c>
      <c r="C56" s="40" t="s">
        <v>25</v>
      </c>
      <c r="D56" s="39">
        <f>(D50*3.2)-20</f>
        <v>264.32</v>
      </c>
      <c r="E56" s="59"/>
      <c r="F56" s="41" t="e" cm="1">
        <f t="array" ca="1" aca="1" ref="F56">numtext(E56)</f>
        <v>#NAME?</v>
      </c>
      <c r="G56" s="59">
        <f t="shared" si="6"/>
        <v>0</v>
      </c>
      <c r="H56" s="42"/>
      <c r="I56" s="42"/>
    </row>
    <row r="57" spans="1:9" s="16" customFormat="1" ht="15">
      <c r="A57" s="23" t="s">
        <v>39</v>
      </c>
      <c r="B57" s="61" t="s">
        <v>128</v>
      </c>
      <c r="C57" s="40"/>
      <c r="D57" s="39"/>
      <c r="E57" s="59"/>
      <c r="F57" s="41"/>
      <c r="G57" s="25">
        <f>SUM(G58:G68)</f>
        <v>0</v>
      </c>
      <c r="H57" s="42"/>
      <c r="I57" s="42"/>
    </row>
    <row r="58" spans="1:9" s="16" customFormat="1" ht="57">
      <c r="A58" s="30" t="s">
        <v>223</v>
      </c>
      <c r="B58" s="62" t="s">
        <v>129</v>
      </c>
      <c r="C58" s="40" t="s">
        <v>25</v>
      </c>
      <c r="D58" s="39">
        <v>60</v>
      </c>
      <c r="E58" s="59"/>
      <c r="F58" s="41" t="e" cm="1">
        <f t="array" ca="1" aca="1" ref="F58">numtext(E58)</f>
        <v>#NAME?</v>
      </c>
      <c r="G58" s="59">
        <f t="shared" si="12" ref="G58">ROUND(D58*E58,2)</f>
        <v>0</v>
      </c>
      <c r="H58" s="42"/>
      <c r="I58" s="42"/>
    </row>
    <row r="59" spans="1:9" s="16" customFormat="1" ht="57">
      <c r="A59" s="30" t="s">
        <v>224</v>
      </c>
      <c r="B59" s="62" t="s">
        <v>130</v>
      </c>
      <c r="C59" s="40" t="s">
        <v>25</v>
      </c>
      <c r="D59" s="39">
        <v>60</v>
      </c>
      <c r="E59" s="59"/>
      <c r="F59" s="41" t="e" cm="1">
        <f t="array" ca="1" aca="1" ref="F59">numtext(E59)</f>
        <v>#NAME?</v>
      </c>
      <c r="G59" s="59">
        <f t="shared" si="13" ref="G59">ROUND(D59*E59,2)</f>
        <v>0</v>
      </c>
      <c r="H59" s="42"/>
      <c r="I59" s="42"/>
    </row>
    <row r="60" spans="1:15" s="16" customFormat="1" ht="71.25">
      <c r="A60" s="30" t="s">
        <v>225</v>
      </c>
      <c r="B60" s="62" t="s">
        <v>268</v>
      </c>
      <c r="C60" s="40" t="s">
        <v>25</v>
      </c>
      <c r="D60" s="39">
        <f>D56*2</f>
        <v>528.64</v>
      </c>
      <c r="E60" s="59"/>
      <c r="F60" s="41" t="e" cm="1">
        <f t="array" ca="1" aca="1" ref="F60">numtext(E60)</f>
        <v>#NAME?</v>
      </c>
      <c r="G60" s="59">
        <f t="shared" si="14" ref="G60:G68">ROUND(D60*E60,2)</f>
        <v>0</v>
      </c>
      <c r="H60" s="42"/>
      <c r="I60" s="42"/>
      <c r="J60" s="63"/>
      <c r="M60" s="70"/>
      <c r="N60" s="71"/>
      <c r="O60" s="68"/>
    </row>
    <row r="61" spans="1:11" s="16" customFormat="1" ht="57">
      <c r="A61" s="30" t="s">
        <v>226</v>
      </c>
      <c r="B61" s="62" t="s">
        <v>131</v>
      </c>
      <c r="C61" s="40" t="s">
        <v>28</v>
      </c>
      <c r="D61" s="39">
        <v>45</v>
      </c>
      <c r="E61" s="59"/>
      <c r="F61" s="41" t="e" cm="1">
        <f t="array" ca="1" aca="1" ref="F61">numtext(E61)</f>
        <v>#NAME?</v>
      </c>
      <c r="G61" s="59">
        <f t="shared" si="14"/>
        <v>0</v>
      </c>
      <c r="H61" s="42"/>
      <c r="I61" s="42"/>
      <c r="K61" s="63"/>
    </row>
    <row r="62" spans="1:9" s="16" customFormat="1" ht="71.25">
      <c r="A62" s="30" t="s">
        <v>227</v>
      </c>
      <c r="B62" s="62" t="s">
        <v>269</v>
      </c>
      <c r="C62" s="40" t="s">
        <v>28</v>
      </c>
      <c r="D62" s="39">
        <v>25</v>
      </c>
      <c r="E62" s="59"/>
      <c r="F62" s="41" t="e" cm="1">
        <f t="array" ca="1" aca="1" ref="F62">numtext(E62)</f>
        <v>#NAME?</v>
      </c>
      <c r="G62" s="59">
        <f t="shared" si="15" ref="G62">ROUND(D62*E62,2)</f>
        <v>0</v>
      </c>
      <c r="H62" s="42"/>
      <c r="I62" s="42"/>
    </row>
    <row r="63" spans="1:9" s="16" customFormat="1" ht="57">
      <c r="A63" s="30" t="s">
        <v>495</v>
      </c>
      <c r="B63" s="62" t="s">
        <v>98</v>
      </c>
      <c r="C63" s="40" t="s">
        <v>25</v>
      </c>
      <c r="D63" s="39">
        <v>40</v>
      </c>
      <c r="E63" s="59"/>
      <c r="F63" s="41" t="e" cm="1">
        <f t="array" ca="1" aca="1" ref="F63">numtext(E63)</f>
        <v>#NAME?</v>
      </c>
      <c r="G63" s="59">
        <f t="shared" si="14"/>
        <v>0</v>
      </c>
      <c r="H63" s="42"/>
      <c r="I63" s="42"/>
    </row>
    <row r="64" spans="1:13" s="16" customFormat="1" ht="42.75">
      <c r="A64" s="30" t="s">
        <v>496</v>
      </c>
      <c r="B64" s="62" t="s">
        <v>270</v>
      </c>
      <c r="C64" s="40" t="s">
        <v>25</v>
      </c>
      <c r="D64" s="39">
        <v>15</v>
      </c>
      <c r="E64" s="59"/>
      <c r="F64" s="41" t="e" cm="1">
        <f t="array" ca="1" aca="1" ref="F64">numtext(E64)</f>
        <v>#NAME?</v>
      </c>
      <c r="G64" s="59">
        <f t="shared" si="16" ref="G64">ROUND(D64*E64,2)</f>
        <v>0</v>
      </c>
      <c r="H64" s="42"/>
      <c r="I64" s="42"/>
      <c r="K64" s="63"/>
      <c r="L64" s="63"/>
      <c r="M64" s="63"/>
    </row>
    <row r="65" spans="1:9" s="16" customFormat="1" ht="57">
      <c r="A65" s="30" t="s">
        <v>228</v>
      </c>
      <c r="B65" s="62" t="s">
        <v>271</v>
      </c>
      <c r="C65" s="40" t="s">
        <v>25</v>
      </c>
      <c r="D65" s="39">
        <v>175.15</v>
      </c>
      <c r="E65" s="59"/>
      <c r="F65" s="41" t="e" cm="1">
        <f t="array" ca="1" aca="1" ref="F65">numtext(E65)</f>
        <v>#NAME?</v>
      </c>
      <c r="G65" s="59">
        <f t="shared" si="17" ref="G65">ROUND(D65*E65,2)</f>
        <v>0</v>
      </c>
      <c r="H65" s="42"/>
      <c r="I65" s="42"/>
    </row>
    <row r="66" spans="1:10" s="16" customFormat="1" ht="85.5">
      <c r="A66" s="30" t="s">
        <v>497</v>
      </c>
      <c r="B66" s="62" t="s">
        <v>132</v>
      </c>
      <c r="C66" s="40" t="s">
        <v>25</v>
      </c>
      <c r="D66" s="39">
        <v>34</v>
      </c>
      <c r="E66" s="59"/>
      <c r="F66" s="41" t="e" cm="1">
        <f t="array" ca="1" aca="1" ref="F66">numtext(E66)</f>
        <v>#NAME?</v>
      </c>
      <c r="G66" s="59">
        <f t="shared" si="14"/>
        <v>0</v>
      </c>
      <c r="H66" s="42"/>
      <c r="I66" s="42"/>
      <c r="J66" s="63"/>
    </row>
    <row r="67" spans="1:9" s="16" customFormat="1" ht="114">
      <c r="A67" s="30" t="s">
        <v>498</v>
      </c>
      <c r="B67" s="62" t="s">
        <v>101</v>
      </c>
      <c r="C67" s="40" t="s">
        <v>30</v>
      </c>
      <c r="D67" s="39">
        <v>15</v>
      </c>
      <c r="E67" s="59"/>
      <c r="F67" s="41" t="e" cm="1">
        <f t="array" ca="1" aca="1" ref="F67">numtext(E67)</f>
        <v>#NAME?</v>
      </c>
      <c r="G67" s="59">
        <f t="shared" si="18" ref="G67">ROUND(D67*E67,2)</f>
        <v>0</v>
      </c>
      <c r="H67" s="42"/>
      <c r="I67" s="42"/>
    </row>
    <row r="68" spans="1:9" s="16" customFormat="1" ht="57">
      <c r="A68" s="30" t="s">
        <v>229</v>
      </c>
      <c r="B68" s="62" t="s">
        <v>133</v>
      </c>
      <c r="C68" s="40" t="s">
        <v>25</v>
      </c>
      <c r="D68" s="39">
        <v>84.50</v>
      </c>
      <c r="E68" s="59"/>
      <c r="F68" s="41" t="e" cm="1">
        <f t="array" ca="1" aca="1" ref="F68">numtext(E68)</f>
        <v>#NAME?</v>
      </c>
      <c r="G68" s="59">
        <f t="shared" si="14"/>
        <v>0</v>
      </c>
      <c r="H68" s="42"/>
      <c r="I68" s="42"/>
    </row>
    <row r="69" spans="1:9" s="16" customFormat="1" ht="15">
      <c r="A69" s="23" t="s">
        <v>40</v>
      </c>
      <c r="B69" s="61" t="s">
        <v>134</v>
      </c>
      <c r="C69" s="40"/>
      <c r="D69" s="39"/>
      <c r="E69" s="59"/>
      <c r="F69" s="41"/>
      <c r="G69" s="25">
        <f>SUM(G70:G70)</f>
        <v>0</v>
      </c>
      <c r="H69" s="42"/>
      <c r="I69" s="42"/>
    </row>
    <row r="70" spans="1:9" s="16" customFormat="1" ht="256.5">
      <c r="A70" s="30" t="s">
        <v>379</v>
      </c>
      <c r="B70" s="62" t="s">
        <v>272</v>
      </c>
      <c r="C70" s="40" t="s">
        <v>25</v>
      </c>
      <c r="D70" s="39">
        <v>173.14</v>
      </c>
      <c r="E70" s="59"/>
      <c r="F70" s="41" t="e" cm="1">
        <f t="array" ca="1" aca="1" ref="F70">numtext(E70)</f>
        <v>#NAME?</v>
      </c>
      <c r="G70" s="59">
        <f t="shared" si="19" ref="G70">ROUND(D70*E70,2)</f>
        <v>0</v>
      </c>
      <c r="H70" s="42"/>
      <c r="I70" s="42"/>
    </row>
    <row r="71" spans="1:9" s="16" customFormat="1" ht="15">
      <c r="A71" s="23" t="s">
        <v>41</v>
      </c>
      <c r="B71" s="61" t="s">
        <v>136</v>
      </c>
      <c r="C71" s="40"/>
      <c r="D71" s="39"/>
      <c r="E71" s="59"/>
      <c r="F71" s="41"/>
      <c r="G71" s="25">
        <f>G72+G82+G100</f>
        <v>0</v>
      </c>
      <c r="H71" s="42"/>
      <c r="I71" s="42"/>
    </row>
    <row r="72" spans="1:9" s="16" customFormat="1" ht="15">
      <c r="A72" s="66" t="s">
        <v>481</v>
      </c>
      <c r="B72" s="66" t="s">
        <v>137</v>
      </c>
      <c r="C72" s="40"/>
      <c r="D72" s="39"/>
      <c r="E72" s="59"/>
      <c r="F72" s="41"/>
      <c r="G72" s="67">
        <f>SUM(G73:G81)</f>
        <v>0</v>
      </c>
      <c r="H72" s="42"/>
      <c r="I72" s="42"/>
    </row>
    <row r="73" spans="1:9" s="16" customFormat="1" ht="42.75">
      <c r="A73" s="30" t="s">
        <v>499</v>
      </c>
      <c r="B73" s="62" t="s">
        <v>280</v>
      </c>
      <c r="C73" s="40" t="s">
        <v>28</v>
      </c>
      <c r="D73" s="39">
        <v>12</v>
      </c>
      <c r="E73" s="59"/>
      <c r="F73" s="41" t="e" cm="1">
        <f t="array" ca="1" aca="1" ref="F73">numtext(E73)</f>
        <v>#NAME?</v>
      </c>
      <c r="G73" s="59">
        <f t="shared" si="20" ref="G73">ROUND(D73*E73,2)</f>
        <v>0</v>
      </c>
      <c r="H73" s="42"/>
      <c r="I73" s="42"/>
    </row>
    <row r="74" spans="1:9" s="16" customFormat="1" ht="71.25">
      <c r="A74" s="30" t="s">
        <v>500</v>
      </c>
      <c r="B74" s="62" t="s">
        <v>61</v>
      </c>
      <c r="C74" s="40" t="s">
        <v>26</v>
      </c>
      <c r="D74" s="39">
        <v>2</v>
      </c>
      <c r="E74" s="59"/>
      <c r="F74" s="41" t="e" cm="1">
        <f t="array" ca="1" aca="1" ref="F74">numtext(E74)</f>
        <v>#NAME?</v>
      </c>
      <c r="G74" s="59">
        <f t="shared" si="21" ref="G74:G81">ROUND(D74*E74,2)</f>
        <v>0</v>
      </c>
      <c r="H74" s="42"/>
      <c r="I74" s="42"/>
    </row>
    <row r="75" spans="1:9" s="16" customFormat="1" ht="42.75">
      <c r="A75" s="30" t="s">
        <v>501</v>
      </c>
      <c r="B75" s="62" t="s">
        <v>138</v>
      </c>
      <c r="C75" s="40" t="s">
        <v>25</v>
      </c>
      <c r="D75" s="39">
        <v>2</v>
      </c>
      <c r="E75" s="59"/>
      <c r="F75" s="41" t="e" cm="1">
        <f t="array" ca="1" aca="1" ref="F75">numtext(E75)</f>
        <v>#NAME?</v>
      </c>
      <c r="G75" s="59">
        <f t="shared" si="21"/>
        <v>0</v>
      </c>
      <c r="H75" s="42"/>
      <c r="I75" s="42"/>
    </row>
    <row r="76" spans="1:9" s="16" customFormat="1" ht="42.75">
      <c r="A76" s="30" t="s">
        <v>502</v>
      </c>
      <c r="B76" s="62" t="s">
        <v>139</v>
      </c>
      <c r="C76" s="40" t="s">
        <v>26</v>
      </c>
      <c r="D76" s="39">
        <v>0.20</v>
      </c>
      <c r="E76" s="59"/>
      <c r="F76" s="41" t="e" cm="1">
        <f t="array" ca="1" aca="1" ref="F76">numtext(E76)</f>
        <v>#NAME?</v>
      </c>
      <c r="G76" s="59">
        <f t="shared" si="21"/>
        <v>0</v>
      </c>
      <c r="H76" s="42"/>
      <c r="I76" s="42"/>
    </row>
    <row r="77" spans="1:9" s="16" customFormat="1" ht="71.25">
      <c r="A77" s="30" t="s">
        <v>503</v>
      </c>
      <c r="B77" s="62" t="s">
        <v>140</v>
      </c>
      <c r="C77" s="40" t="s">
        <v>26</v>
      </c>
      <c r="D77" s="39">
        <v>0.60</v>
      </c>
      <c r="E77" s="59"/>
      <c r="F77" s="41" t="e" cm="1">
        <f t="array" ca="1" aca="1" ref="F77">numtext(E77)</f>
        <v>#NAME?</v>
      </c>
      <c r="G77" s="59">
        <f t="shared" si="22" ref="G77">ROUND(D77*E77,2)</f>
        <v>0</v>
      </c>
      <c r="H77" s="42"/>
      <c r="I77" s="42"/>
    </row>
    <row r="78" spans="1:9" s="16" customFormat="1" ht="71.25">
      <c r="A78" s="30" t="s">
        <v>504</v>
      </c>
      <c r="B78" s="62" t="s">
        <v>474</v>
      </c>
      <c r="C78" s="40" t="s">
        <v>26</v>
      </c>
      <c r="D78" s="39">
        <v>1.20</v>
      </c>
      <c r="E78" s="59"/>
      <c r="F78" s="41" t="e" cm="1">
        <f t="array" ca="1" aca="1" ref="F78">numtext(E78)</f>
        <v>#NAME?</v>
      </c>
      <c r="G78" s="59">
        <f t="shared" si="21"/>
        <v>0</v>
      </c>
      <c r="H78" s="42"/>
      <c r="I78" s="42"/>
    </row>
    <row r="79" spans="1:9" s="16" customFormat="1" ht="57">
      <c r="A79" s="30" t="s">
        <v>505</v>
      </c>
      <c r="B79" s="62" t="s">
        <v>273</v>
      </c>
      <c r="C79" s="40" t="s">
        <v>28</v>
      </c>
      <c r="D79" s="39">
        <v>12</v>
      </c>
      <c r="E79" s="59"/>
      <c r="F79" s="41" t="e" cm="1">
        <f t="array" ca="1" aca="1" ref="F79">numtext(E79)</f>
        <v>#NAME?</v>
      </c>
      <c r="G79" s="59">
        <f t="shared" si="21"/>
        <v>0</v>
      </c>
      <c r="H79" s="42"/>
      <c r="I79" s="42"/>
    </row>
    <row r="80" spans="1:9" s="16" customFormat="1" ht="57">
      <c r="A80" s="30" t="s">
        <v>506</v>
      </c>
      <c r="B80" s="62" t="s">
        <v>274</v>
      </c>
      <c r="C80" s="40" t="s">
        <v>30</v>
      </c>
      <c r="D80" s="39">
        <v>6</v>
      </c>
      <c r="E80" s="59"/>
      <c r="F80" s="41" t="e" cm="1">
        <f t="array" ca="1" aca="1" ref="F80">numtext(E80)</f>
        <v>#NAME?</v>
      </c>
      <c r="G80" s="59">
        <f t="shared" si="21"/>
        <v>0</v>
      </c>
      <c r="H80" s="42"/>
      <c r="I80" s="42"/>
    </row>
    <row r="81" spans="1:9" s="16" customFormat="1" ht="42.75">
      <c r="A81" s="30" t="s">
        <v>507</v>
      </c>
      <c r="B81" s="62" t="s">
        <v>172</v>
      </c>
      <c r="C81" s="40" t="s">
        <v>30</v>
      </c>
      <c r="D81" s="39">
        <v>2</v>
      </c>
      <c r="E81" s="59"/>
      <c r="F81" s="41" t="e" cm="1">
        <f t="array" ca="1" aca="1" ref="F81">numtext(E81)</f>
        <v>#NAME?</v>
      </c>
      <c r="G81" s="59">
        <f t="shared" si="21"/>
        <v>0</v>
      </c>
      <c r="H81" s="42"/>
      <c r="I81" s="42"/>
    </row>
    <row r="82" spans="1:9" s="16" customFormat="1" ht="15">
      <c r="A82" s="66" t="s">
        <v>482</v>
      </c>
      <c r="B82" s="66" t="s">
        <v>142</v>
      </c>
      <c r="C82" s="40"/>
      <c r="D82" s="39"/>
      <c r="E82" s="59"/>
      <c r="F82" s="41"/>
      <c r="G82" s="67">
        <f>SUM(G83:G99)</f>
        <v>0</v>
      </c>
      <c r="H82" s="42"/>
      <c r="I82" s="42"/>
    </row>
    <row r="83" spans="1:9" s="16" customFormat="1" ht="42.75">
      <c r="A83" s="30" t="s">
        <v>508</v>
      </c>
      <c r="B83" s="62" t="s">
        <v>280</v>
      </c>
      <c r="C83" s="40" t="s">
        <v>28</v>
      </c>
      <c r="D83" s="39">
        <v>50</v>
      </c>
      <c r="E83" s="59"/>
      <c r="F83" s="41" t="e" cm="1">
        <f t="array" ca="1" aca="1" ref="F83">numtext(E83)</f>
        <v>#NAME?</v>
      </c>
      <c r="G83" s="59">
        <f t="shared" si="23" ref="G83">ROUND(D83*E83,2)</f>
        <v>0</v>
      </c>
      <c r="H83" s="42"/>
      <c r="I83" s="42"/>
    </row>
    <row r="84" spans="1:9" s="16" customFormat="1" ht="71.25">
      <c r="A84" s="30" t="s">
        <v>230</v>
      </c>
      <c r="B84" s="62" t="s">
        <v>61</v>
      </c>
      <c r="C84" s="40" t="s">
        <v>26</v>
      </c>
      <c r="D84" s="39">
        <f>D83*0.6*0.8</f>
        <v>24</v>
      </c>
      <c r="E84" s="59"/>
      <c r="F84" s="41" t="e" cm="1">
        <f t="array" ca="1" aca="1" ref="F84">numtext(E84)</f>
        <v>#NAME?</v>
      </c>
      <c r="G84" s="59">
        <f t="shared" si="24" ref="G84:G99">ROUND(D84*E84,2)</f>
        <v>0</v>
      </c>
      <c r="H84" s="42"/>
      <c r="I84" s="42"/>
    </row>
    <row r="85" spans="1:9" s="16" customFormat="1" ht="42.75">
      <c r="A85" s="30" t="s">
        <v>380</v>
      </c>
      <c r="B85" s="62" t="s">
        <v>138</v>
      </c>
      <c r="C85" s="40" t="s">
        <v>25</v>
      </c>
      <c r="D85" s="39">
        <f>D83*0.4</f>
        <v>20</v>
      </c>
      <c r="E85" s="59"/>
      <c r="F85" s="41" t="e" cm="1">
        <f t="array" ca="1" aca="1" ref="F85">numtext(E85)</f>
        <v>#NAME?</v>
      </c>
      <c r="G85" s="59">
        <f t="shared" si="24"/>
        <v>0</v>
      </c>
      <c r="H85" s="42"/>
      <c r="I85" s="42"/>
    </row>
    <row r="86" spans="1:9" s="16" customFormat="1" ht="42.75">
      <c r="A86" s="30" t="s">
        <v>381</v>
      </c>
      <c r="B86" s="62" t="s">
        <v>139</v>
      </c>
      <c r="C86" s="40" t="s">
        <v>26</v>
      </c>
      <c r="D86" s="39">
        <f>D85*0.1</f>
        <v>2</v>
      </c>
      <c r="E86" s="59"/>
      <c r="F86" s="41" t="e" cm="1">
        <f t="array" ca="1" aca="1" ref="F86">numtext(E86)</f>
        <v>#NAME?</v>
      </c>
      <c r="G86" s="59">
        <f t="shared" si="24"/>
        <v>0</v>
      </c>
      <c r="H86" s="42"/>
      <c r="I86" s="42"/>
    </row>
    <row r="87" spans="1:9" s="16" customFormat="1" ht="71.25">
      <c r="A87" s="30" t="s">
        <v>231</v>
      </c>
      <c r="B87" s="62" t="s">
        <v>140</v>
      </c>
      <c r="C87" s="40" t="s">
        <v>26</v>
      </c>
      <c r="D87" s="39">
        <f>D84-2</f>
        <v>22</v>
      </c>
      <c r="E87" s="59"/>
      <c r="F87" s="41" t="e" cm="1">
        <f t="array" ca="1" aca="1" ref="F87">numtext(E87)</f>
        <v>#NAME?</v>
      </c>
      <c r="G87" s="59">
        <f t="shared" si="24"/>
        <v>0</v>
      </c>
      <c r="H87" s="42"/>
      <c r="I87" s="42"/>
    </row>
    <row r="88" spans="1:9" s="16" customFormat="1" ht="71.25">
      <c r="A88" s="30" t="s">
        <v>281</v>
      </c>
      <c r="B88" s="62" t="s">
        <v>474</v>
      </c>
      <c r="C88" s="40" t="s">
        <v>26</v>
      </c>
      <c r="D88" s="39">
        <f>D84-D86</f>
        <v>22</v>
      </c>
      <c r="E88" s="59"/>
      <c r="F88" s="41" t="e" cm="1">
        <f t="array" ca="1" aca="1" ref="F88">numtext(E88)</f>
        <v>#NAME?</v>
      </c>
      <c r="G88" s="59">
        <f t="shared" si="24"/>
        <v>0</v>
      </c>
      <c r="H88" s="42"/>
      <c r="I88" s="42"/>
    </row>
    <row r="89" spans="1:9" s="16" customFormat="1" ht="85.5">
      <c r="A89" s="30" t="s">
        <v>382</v>
      </c>
      <c r="B89" s="62" t="s">
        <v>104</v>
      </c>
      <c r="C89" s="40" t="s">
        <v>30</v>
      </c>
      <c r="D89" s="39">
        <v>10</v>
      </c>
      <c r="E89" s="59"/>
      <c r="F89" s="41" t="e" cm="1">
        <f t="array" ca="1" aca="1" ref="F89">numtext(E89)</f>
        <v>#NAME?</v>
      </c>
      <c r="G89" s="59">
        <f t="shared" si="25" ref="G89">ROUND(D89*E89,2)</f>
        <v>0</v>
      </c>
      <c r="H89" s="42"/>
      <c r="I89" s="42"/>
    </row>
    <row r="90" spans="1:9" s="16" customFormat="1" ht="57">
      <c r="A90" s="30" t="s">
        <v>297</v>
      </c>
      <c r="B90" s="62" t="s">
        <v>78</v>
      </c>
      <c r="C90" s="40" t="s">
        <v>28</v>
      </c>
      <c r="D90" s="39">
        <f>D89*3</f>
        <v>30</v>
      </c>
      <c r="E90" s="59"/>
      <c r="F90" s="41" t="e" cm="1">
        <f t="array" ca="1" aca="1" ref="F90">numtext(E90)</f>
        <v>#NAME?</v>
      </c>
      <c r="G90" s="59">
        <f t="shared" si="26" ref="G90">ROUND(D90*E90,2)</f>
        <v>0</v>
      </c>
      <c r="H90" s="42"/>
      <c r="I90" s="42"/>
    </row>
    <row r="91" spans="1:10" s="16" customFormat="1" ht="42.75">
      <c r="A91" s="30" t="s">
        <v>509</v>
      </c>
      <c r="B91" s="62" t="s">
        <v>141</v>
      </c>
      <c r="C91" s="40" t="s">
        <v>28</v>
      </c>
      <c r="D91" s="39">
        <v>17</v>
      </c>
      <c r="E91" s="59"/>
      <c r="F91" s="41" t="e" cm="1">
        <f t="array" ca="1" aca="1" ref="F91">numtext(E91)</f>
        <v>#NAME?</v>
      </c>
      <c r="G91" s="59">
        <f t="shared" si="27" ref="G91">ROUND(D91*E91,2)</f>
        <v>0</v>
      </c>
      <c r="H91" s="42"/>
      <c r="I91" s="42"/>
      <c r="J91" s="63"/>
    </row>
    <row r="92" spans="1:9" s="16" customFormat="1" ht="42.75">
      <c r="A92" s="30" t="s">
        <v>510</v>
      </c>
      <c r="B92" s="62" t="s">
        <v>275</v>
      </c>
      <c r="C92" s="40" t="s">
        <v>30</v>
      </c>
      <c r="D92" s="39">
        <v>20</v>
      </c>
      <c r="E92" s="59"/>
      <c r="F92" s="41" t="e" cm="1">
        <f t="array" ca="1" aca="1" ref="F92">numtext(E92)</f>
        <v>#NAME?</v>
      </c>
      <c r="G92" s="59">
        <f t="shared" si="24"/>
        <v>0</v>
      </c>
      <c r="H92" s="42"/>
      <c r="I92" s="42"/>
    </row>
    <row r="93" spans="1:9" s="16" customFormat="1" ht="42.75">
      <c r="A93" s="30" t="s">
        <v>511</v>
      </c>
      <c r="B93" s="62" t="s">
        <v>276</v>
      </c>
      <c r="C93" s="40" t="s">
        <v>30</v>
      </c>
      <c r="D93" s="39">
        <v>10</v>
      </c>
      <c r="E93" s="59"/>
      <c r="F93" s="41" t="e" cm="1">
        <f t="array" ca="1" aca="1" ref="F93">numtext(E93)</f>
        <v>#NAME?</v>
      </c>
      <c r="G93" s="59">
        <f t="shared" si="24"/>
        <v>0</v>
      </c>
      <c r="H93" s="42"/>
      <c r="I93" s="42"/>
    </row>
    <row r="94" spans="1:9" s="16" customFormat="1" ht="42.75">
      <c r="A94" s="30" t="s">
        <v>383</v>
      </c>
      <c r="B94" s="62" t="s">
        <v>277</v>
      </c>
      <c r="C94" s="40" t="s">
        <v>30</v>
      </c>
      <c r="D94" s="39">
        <v>2</v>
      </c>
      <c r="E94" s="59"/>
      <c r="F94" s="41" t="e" cm="1">
        <f t="array" ca="1" aca="1" ref="F94">numtext(E94)</f>
        <v>#NAME?</v>
      </c>
      <c r="G94" s="59">
        <f>ROUND(D94*E94,2)</f>
        <v>0</v>
      </c>
      <c r="H94" s="42"/>
      <c r="I94" s="42"/>
    </row>
    <row r="95" spans="1:9" s="16" customFormat="1" ht="42.75">
      <c r="A95" s="30" t="s">
        <v>512</v>
      </c>
      <c r="B95" s="62" t="s">
        <v>278</v>
      </c>
      <c r="C95" s="40" t="s">
        <v>30</v>
      </c>
      <c r="D95" s="39">
        <v>4</v>
      </c>
      <c r="E95" s="59"/>
      <c r="F95" s="41" t="e" cm="1">
        <f t="array" ca="1" aca="1" ref="F95">numtext(E95)</f>
        <v>#NAME?</v>
      </c>
      <c r="G95" s="59">
        <f t="shared" si="28" ref="G95:G97">ROUND(D95*E95,2)</f>
        <v>0</v>
      </c>
      <c r="H95" s="42"/>
      <c r="I95" s="42"/>
    </row>
    <row r="96" spans="1:9" s="16" customFormat="1" ht="42.75">
      <c r="A96" s="30" t="s">
        <v>384</v>
      </c>
      <c r="B96" s="62" t="s">
        <v>484</v>
      </c>
      <c r="C96" s="40" t="s">
        <v>30</v>
      </c>
      <c r="D96" s="39">
        <v>2</v>
      </c>
      <c r="E96" s="59"/>
      <c r="F96" s="41" t="e" cm="1">
        <f t="array" ca="1" aca="1" ref="F96">numtext(E96)</f>
        <v>#NAME?</v>
      </c>
      <c r="G96" s="59">
        <f t="shared" si="28"/>
        <v>0</v>
      </c>
      <c r="H96" s="42"/>
      <c r="I96" s="42"/>
    </row>
    <row r="97" spans="1:9" s="16" customFormat="1" ht="57">
      <c r="A97" s="30" t="s">
        <v>385</v>
      </c>
      <c r="B97" s="62" t="s">
        <v>279</v>
      </c>
      <c r="C97" s="40" t="s">
        <v>30</v>
      </c>
      <c r="D97" s="39">
        <v>2</v>
      </c>
      <c r="E97" s="59"/>
      <c r="F97" s="41" t="e" cm="1">
        <f t="array" ca="1" aca="1" ref="F97">numtext(E97)</f>
        <v>#NAME?</v>
      </c>
      <c r="G97" s="59">
        <f t="shared" si="28"/>
        <v>0</v>
      </c>
      <c r="H97" s="42"/>
      <c r="I97" s="42"/>
    </row>
    <row r="98" spans="1:9" s="16" customFormat="1" ht="128.25">
      <c r="A98" s="30" t="s">
        <v>232</v>
      </c>
      <c r="B98" s="62" t="s">
        <v>473</v>
      </c>
      <c r="C98" s="40" t="s">
        <v>30</v>
      </c>
      <c r="D98" s="39">
        <v>1</v>
      </c>
      <c r="E98" s="59"/>
      <c r="F98" s="41" t="e" cm="1">
        <f t="array" ca="1" aca="1" ref="F98">numtext(E98)</f>
        <v>#NAME?</v>
      </c>
      <c r="G98" s="59">
        <f t="shared" si="24"/>
        <v>0</v>
      </c>
      <c r="H98" s="42"/>
      <c r="I98" s="42"/>
    </row>
    <row r="99" spans="1:9" s="16" customFormat="1" ht="142.5">
      <c r="A99" s="30" t="s">
        <v>233</v>
      </c>
      <c r="B99" s="62" t="s">
        <v>443</v>
      </c>
      <c r="C99" s="40" t="s">
        <v>30</v>
      </c>
      <c r="D99" s="39">
        <v>1</v>
      </c>
      <c r="E99" s="59"/>
      <c r="F99" s="41" t="e" cm="1">
        <f t="array" ca="1" aca="1" ref="F99">numtext(E99)</f>
        <v>#NAME?</v>
      </c>
      <c r="G99" s="59">
        <f t="shared" si="24"/>
        <v>0</v>
      </c>
      <c r="H99" s="42"/>
      <c r="I99" s="42"/>
    </row>
    <row r="100" spans="1:9" s="16" customFormat="1" ht="15">
      <c r="A100" s="66" t="s">
        <v>483</v>
      </c>
      <c r="B100" s="66" t="s">
        <v>143</v>
      </c>
      <c r="C100" s="40"/>
      <c r="D100" s="39"/>
      <c r="E100" s="59"/>
      <c r="F100" s="41"/>
      <c r="G100" s="67">
        <f>SUM(G101:G108)</f>
        <v>0</v>
      </c>
      <c r="H100" s="42"/>
      <c r="I100" s="42"/>
    </row>
    <row r="101" spans="1:9" s="16" customFormat="1" ht="42.75">
      <c r="A101" s="30" t="s">
        <v>234</v>
      </c>
      <c r="B101" s="62" t="s">
        <v>280</v>
      </c>
      <c r="C101" s="40" t="s">
        <v>28</v>
      </c>
      <c r="D101" s="39">
        <v>55</v>
      </c>
      <c r="E101" s="59"/>
      <c r="F101" s="41" t="e" cm="1">
        <f t="array" ca="1" aca="1" ref="F101">numtext(E101)</f>
        <v>#NAME?</v>
      </c>
      <c r="G101" s="59">
        <f t="shared" si="29" ref="G101">ROUND(D101*E101,2)</f>
        <v>0</v>
      </c>
      <c r="H101" s="42"/>
      <c r="I101" s="42"/>
    </row>
    <row r="102" spans="1:10" s="16" customFormat="1" ht="71.25">
      <c r="A102" s="30" t="s">
        <v>235</v>
      </c>
      <c r="B102" s="62" t="s">
        <v>103</v>
      </c>
      <c r="C102" s="40" t="s">
        <v>28</v>
      </c>
      <c r="D102" s="39">
        <v>10</v>
      </c>
      <c r="E102" s="59"/>
      <c r="F102" s="41" t="e" cm="1">
        <f t="array" ca="1" aca="1" ref="F102">numtext(E102)</f>
        <v>#NAME?</v>
      </c>
      <c r="G102" s="59">
        <f t="shared" si="30" ref="G102:G104">ROUND(D102*E102,2)</f>
        <v>0</v>
      </c>
      <c r="H102" s="42"/>
      <c r="I102" s="42"/>
      <c r="J102" s="63"/>
    </row>
    <row r="103" spans="1:9" s="16" customFormat="1" ht="71.25">
      <c r="A103" s="30" t="s">
        <v>236</v>
      </c>
      <c r="B103" s="62" t="s">
        <v>66</v>
      </c>
      <c r="C103" s="40" t="s">
        <v>28</v>
      </c>
      <c r="D103" s="39">
        <v>15</v>
      </c>
      <c r="E103" s="59"/>
      <c r="F103" s="41" t="e" cm="1">
        <f t="array" ca="1" aca="1" ref="F103">numtext(E103)</f>
        <v>#NAME?</v>
      </c>
      <c r="G103" s="59">
        <f t="shared" si="30"/>
        <v>0</v>
      </c>
      <c r="H103" s="42"/>
      <c r="I103" s="42"/>
    </row>
    <row r="104" spans="1:9" s="16" customFormat="1" ht="71.25">
      <c r="A104" s="30" t="s">
        <v>237</v>
      </c>
      <c r="B104" s="62" t="s">
        <v>79</v>
      </c>
      <c r="C104" s="40" t="s">
        <v>28</v>
      </c>
      <c r="D104" s="39">
        <v>40</v>
      </c>
      <c r="E104" s="59"/>
      <c r="F104" s="41" t="e" cm="1">
        <f t="array" ca="1" aca="1" ref="F104">numtext(E104)</f>
        <v>#NAME?</v>
      </c>
      <c r="G104" s="59">
        <f t="shared" si="30"/>
        <v>0</v>
      </c>
      <c r="H104" s="42"/>
      <c r="I104" s="42"/>
    </row>
    <row r="105" spans="1:9" s="16" customFormat="1" ht="142.5">
      <c r="A105" s="30" t="s">
        <v>386</v>
      </c>
      <c r="B105" s="62" t="s">
        <v>102</v>
      </c>
      <c r="C105" s="40" t="s">
        <v>31</v>
      </c>
      <c r="D105" s="39">
        <v>10</v>
      </c>
      <c r="E105" s="59"/>
      <c r="F105" s="41" t="e" cm="1">
        <f t="array" ca="1" aca="1" ref="F105">numtext(E105)</f>
        <v>#NAME?</v>
      </c>
      <c r="G105" s="59">
        <f t="shared" si="31" ref="G105">ROUND(D105*E105,2)</f>
        <v>0</v>
      </c>
      <c r="H105" s="42"/>
      <c r="I105" s="42"/>
    </row>
    <row r="106" spans="1:9" s="16" customFormat="1" ht="42.75">
      <c r="A106" s="30" t="s">
        <v>387</v>
      </c>
      <c r="B106" s="62" t="s">
        <v>145</v>
      </c>
      <c r="C106" s="40" t="s">
        <v>30</v>
      </c>
      <c r="D106" s="39">
        <v>1</v>
      </c>
      <c r="E106" s="59"/>
      <c r="F106" s="41" t="e" cm="1">
        <f t="array" ca="1" aca="1" ref="F106">numtext(E106)</f>
        <v>#NAME?</v>
      </c>
      <c r="G106" s="59">
        <f>ROUND(D106*E106,2)</f>
        <v>0</v>
      </c>
      <c r="H106" s="42"/>
      <c r="I106" s="42"/>
    </row>
    <row r="107" spans="1:9" s="16" customFormat="1" ht="42.75">
      <c r="A107" s="30" t="s">
        <v>238</v>
      </c>
      <c r="B107" s="62" t="s">
        <v>144</v>
      </c>
      <c r="C107" s="40" t="s">
        <v>30</v>
      </c>
      <c r="D107" s="39">
        <v>4</v>
      </c>
      <c r="E107" s="59"/>
      <c r="F107" s="41" t="e" cm="1">
        <f t="array" ca="1" aca="1" ref="F107">numtext(E107)</f>
        <v>#NAME?</v>
      </c>
      <c r="G107" s="59">
        <f t="shared" si="32" ref="G107">ROUND(D107*E107,2)</f>
        <v>0</v>
      </c>
      <c r="H107" s="42"/>
      <c r="I107" s="42"/>
    </row>
    <row r="108" spans="1:9" s="16" customFormat="1" ht="99.75">
      <c r="A108" s="30" t="s">
        <v>388</v>
      </c>
      <c r="B108" s="62" t="s">
        <v>282</v>
      </c>
      <c r="C108" s="40" t="s">
        <v>30</v>
      </c>
      <c r="D108" s="39">
        <f>50/2</f>
        <v>25</v>
      </c>
      <c r="E108" s="59"/>
      <c r="F108" s="41" t="e" cm="1">
        <f t="array" ca="1" aca="1" ref="F108">numtext(E108)</f>
        <v>#NAME?</v>
      </c>
      <c r="G108" s="59">
        <f t="shared" si="33" ref="G108">ROUND(D108*E108,2)</f>
        <v>0</v>
      </c>
      <c r="H108" s="42"/>
      <c r="I108" s="42"/>
    </row>
    <row r="109" spans="1:9" s="16" customFormat="1" ht="15">
      <c r="A109" s="23" t="s">
        <v>36</v>
      </c>
      <c r="B109" s="61" t="s">
        <v>146</v>
      </c>
      <c r="C109" s="40"/>
      <c r="D109" s="39"/>
      <c r="E109" s="59"/>
      <c r="F109" s="41"/>
      <c r="G109" s="25">
        <f>SUM(G110:G119)</f>
        <v>0</v>
      </c>
      <c r="H109" s="42"/>
      <c r="I109" s="42"/>
    </row>
    <row r="110" spans="1:9" s="16" customFormat="1" ht="228">
      <c r="A110" s="30" t="s">
        <v>298</v>
      </c>
      <c r="B110" s="62" t="s">
        <v>283</v>
      </c>
      <c r="C110" s="40" t="s">
        <v>30</v>
      </c>
      <c r="D110" s="39">
        <v>20</v>
      </c>
      <c r="E110" s="59"/>
      <c r="F110" s="41" t="e" cm="1">
        <f t="array" ca="1" aca="1" ref="F110">numtext(E110)</f>
        <v>#NAME?</v>
      </c>
      <c r="G110" s="59">
        <f t="shared" si="34" ref="G110">ROUND(D110*E110,2)</f>
        <v>0</v>
      </c>
      <c r="H110" s="42"/>
      <c r="I110" s="42"/>
    </row>
    <row r="111" spans="1:11" s="16" customFormat="1" ht="85.5">
      <c r="A111" s="30" t="s">
        <v>513</v>
      </c>
      <c r="B111" s="62" t="s">
        <v>441</v>
      </c>
      <c r="C111" s="40" t="s">
        <v>30</v>
      </c>
      <c r="D111" s="39">
        <v>5</v>
      </c>
      <c r="E111" s="59"/>
      <c r="F111" s="41" t="e" cm="1">
        <f t="array" ca="1" aca="1" ref="F111">numtext(E111)</f>
        <v>#NAME?</v>
      </c>
      <c r="G111" s="59">
        <f t="shared" si="35" ref="G111:G119">ROUND(D111*E111,2)</f>
        <v>0</v>
      </c>
      <c r="H111" s="42"/>
      <c r="I111" s="42"/>
      <c r="K111" s="63"/>
    </row>
    <row r="112" spans="1:12" s="16" customFormat="1" ht="85.5">
      <c r="A112" s="30" t="s">
        <v>389</v>
      </c>
      <c r="B112" s="62" t="s">
        <v>442</v>
      </c>
      <c r="C112" s="40" t="s">
        <v>30</v>
      </c>
      <c r="D112" s="39">
        <v>12</v>
      </c>
      <c r="E112" s="59"/>
      <c r="F112" s="41" t="e" cm="1">
        <f t="array" ca="1" aca="1" ref="F112">numtext(E112)</f>
        <v>#NAME?</v>
      </c>
      <c r="G112" s="59">
        <f t="shared" si="35"/>
        <v>0</v>
      </c>
      <c r="H112" s="42"/>
      <c r="I112" s="42"/>
      <c r="J112" s="63"/>
      <c r="L112" s="63"/>
    </row>
    <row r="113" spans="1:10" s="16" customFormat="1" ht="99.75">
      <c r="A113" s="30" t="s">
        <v>554</v>
      </c>
      <c r="B113" s="62" t="s">
        <v>452</v>
      </c>
      <c r="C113" s="40" t="s">
        <v>30</v>
      </c>
      <c r="D113" s="39">
        <v>3</v>
      </c>
      <c r="E113" s="59"/>
      <c r="F113" s="41" t="e" cm="1">
        <f t="array" ca="1" aca="1" ref="F113">numtext(E113)</f>
        <v>#NAME?</v>
      </c>
      <c r="G113" s="59">
        <f>ROUND(D113*E113,2)</f>
        <v>0</v>
      </c>
      <c r="H113" s="42"/>
      <c r="I113" s="42"/>
      <c r="J113" s="63"/>
    </row>
    <row r="114" spans="1:9" s="16" customFormat="1" ht="171">
      <c r="A114" s="30" t="s">
        <v>390</v>
      </c>
      <c r="B114" s="62" t="s">
        <v>67</v>
      </c>
      <c r="C114" s="40" t="s">
        <v>30</v>
      </c>
      <c r="D114" s="39">
        <v>6</v>
      </c>
      <c r="E114" s="59"/>
      <c r="F114" s="41" t="e" cm="1">
        <f t="array" ca="1" aca="1" ref="F114">numtext(E114)</f>
        <v>#NAME?</v>
      </c>
      <c r="G114" s="59">
        <f t="shared" si="35"/>
        <v>0</v>
      </c>
      <c r="H114" s="42"/>
      <c r="I114" s="42"/>
    </row>
    <row r="115" spans="1:9" s="16" customFormat="1" ht="71.25">
      <c r="A115" s="30" t="s">
        <v>239</v>
      </c>
      <c r="B115" s="62" t="s">
        <v>288</v>
      </c>
      <c r="C115" s="40" t="s">
        <v>30</v>
      </c>
      <c r="D115" s="39">
        <v>6</v>
      </c>
      <c r="E115" s="59"/>
      <c r="F115" s="41" t="e" cm="1">
        <f t="array" ca="1" aca="1" ref="F115">numtext(E115)</f>
        <v>#NAME?</v>
      </c>
      <c r="G115" s="59">
        <f t="shared" si="35"/>
        <v>0</v>
      </c>
      <c r="H115" s="42"/>
      <c r="I115" s="42"/>
    </row>
    <row r="116" spans="1:9" s="16" customFormat="1" ht="213.75">
      <c r="A116" s="30" t="s">
        <v>391</v>
      </c>
      <c r="B116" s="62" t="s">
        <v>68</v>
      </c>
      <c r="C116" s="40" t="s">
        <v>30</v>
      </c>
      <c r="D116" s="39">
        <v>45</v>
      </c>
      <c r="E116" s="59"/>
      <c r="F116" s="41" t="e" cm="1">
        <f t="array" ca="1" aca="1" ref="F116">numtext(E116)</f>
        <v>#NAME?</v>
      </c>
      <c r="G116" s="59">
        <f t="shared" si="35"/>
        <v>0</v>
      </c>
      <c r="H116" s="42"/>
      <c r="I116" s="42"/>
    </row>
    <row r="117" spans="1:10" s="16" customFormat="1" ht="57">
      <c r="A117" s="30" t="s">
        <v>392</v>
      </c>
      <c r="B117" s="62" t="s">
        <v>286</v>
      </c>
      <c r="C117" s="40" t="s">
        <v>30</v>
      </c>
      <c r="D117" s="39">
        <v>36</v>
      </c>
      <c r="E117" s="59"/>
      <c r="F117" s="41" t="e" cm="1">
        <f t="array" ca="1" aca="1" ref="F117">numtext(E117)</f>
        <v>#NAME?</v>
      </c>
      <c r="G117" s="59">
        <f t="shared" si="35"/>
        <v>0</v>
      </c>
      <c r="H117" s="42"/>
      <c r="I117" s="42"/>
      <c r="J117" s="63"/>
    </row>
    <row r="118" spans="1:9" s="16" customFormat="1" ht="42.75">
      <c r="A118" s="30" t="s">
        <v>301</v>
      </c>
      <c r="B118" s="62" t="s">
        <v>287</v>
      </c>
      <c r="C118" s="40" t="s">
        <v>30</v>
      </c>
      <c r="D118" s="39">
        <v>9</v>
      </c>
      <c r="E118" s="59"/>
      <c r="F118" s="41" t="e" cm="1">
        <f t="array" ca="1" aca="1" ref="F118">numtext(E118)</f>
        <v>#NAME?</v>
      </c>
      <c r="G118" s="59">
        <f t="shared" si="35"/>
        <v>0</v>
      </c>
      <c r="H118" s="42"/>
      <c r="I118" s="42"/>
    </row>
    <row r="119" spans="1:9" s="16" customFormat="1" ht="57">
      <c r="A119" s="30" t="s">
        <v>240</v>
      </c>
      <c r="B119" s="62" t="s">
        <v>302</v>
      </c>
      <c r="C119" s="40" t="s">
        <v>28</v>
      </c>
      <c r="D119" s="39">
        <v>110</v>
      </c>
      <c r="E119" s="59"/>
      <c r="F119" s="41" t="e" cm="1">
        <f t="array" ca="1" aca="1" ref="F119">numtext(E119)</f>
        <v>#NAME?</v>
      </c>
      <c r="G119" s="59">
        <f t="shared" si="35"/>
        <v>0</v>
      </c>
      <c r="H119" s="42"/>
      <c r="I119" s="42"/>
    </row>
    <row r="120" spans="1:9" s="16" customFormat="1" ht="15">
      <c r="A120" s="23" t="s">
        <v>42</v>
      </c>
      <c r="B120" s="61" t="s">
        <v>284</v>
      </c>
      <c r="C120" s="40"/>
      <c r="D120" s="39"/>
      <c r="E120" s="59"/>
      <c r="F120" s="41"/>
      <c r="G120" s="25">
        <f>SUM(G121:G133)</f>
        <v>0</v>
      </c>
      <c r="H120" s="42"/>
      <c r="I120" s="42"/>
    </row>
    <row r="121" spans="1:9" s="16" customFormat="1" ht="57">
      <c r="A121" s="30" t="s">
        <v>514</v>
      </c>
      <c r="B121" s="62" t="s">
        <v>147</v>
      </c>
      <c r="C121" s="40" t="s">
        <v>30</v>
      </c>
      <c r="D121" s="39">
        <v>12</v>
      </c>
      <c r="E121" s="59"/>
      <c r="F121" s="41" t="e" cm="1">
        <f t="array" ca="1" aca="1" ref="F121">numtext(E121)</f>
        <v>#NAME?</v>
      </c>
      <c r="G121" s="59">
        <f t="shared" si="36" ref="G121:G132">ROUND(D121*E121,2)</f>
        <v>0</v>
      </c>
      <c r="H121" s="42"/>
      <c r="I121" s="42"/>
    </row>
    <row r="122" spans="1:9" s="16" customFormat="1" ht="57">
      <c r="A122" s="30" t="s">
        <v>205</v>
      </c>
      <c r="B122" s="62" t="s">
        <v>148</v>
      </c>
      <c r="C122" s="40" t="s">
        <v>30</v>
      </c>
      <c r="D122" s="39">
        <v>1</v>
      </c>
      <c r="E122" s="59"/>
      <c r="F122" s="41" t="e" cm="1">
        <f t="array" ca="1" aca="1" ref="F122">numtext(E122)</f>
        <v>#NAME?</v>
      </c>
      <c r="G122" s="59">
        <f>ROUND(D122*E122,2)</f>
        <v>0</v>
      </c>
      <c r="H122" s="42"/>
      <c r="I122" s="42"/>
    </row>
    <row r="123" spans="1:10" s="16" customFormat="1" ht="57">
      <c r="A123" s="30" t="s">
        <v>555</v>
      </c>
      <c r="B123" s="62" t="s">
        <v>290</v>
      </c>
      <c r="C123" s="40" t="s">
        <v>28</v>
      </c>
      <c r="D123" s="39">
        <v>280</v>
      </c>
      <c r="E123" s="59"/>
      <c r="F123" s="41" t="e" cm="1">
        <f t="array" ca="1" aca="1" ref="F123">numtext(E123)</f>
        <v>#NAME?</v>
      </c>
      <c r="G123" s="59">
        <f t="shared" si="37" ref="G123:G127">ROUND(D123*E123,2)</f>
        <v>0</v>
      </c>
      <c r="H123" s="42"/>
      <c r="I123" s="42"/>
      <c r="J123" s="63"/>
    </row>
    <row r="124" spans="1:10" s="16" customFormat="1" ht="57">
      <c r="A124" s="30" t="s">
        <v>556</v>
      </c>
      <c r="B124" s="62" t="s">
        <v>291</v>
      </c>
      <c r="C124" s="40" t="s">
        <v>28</v>
      </c>
      <c r="D124" s="39">
        <v>120</v>
      </c>
      <c r="E124" s="59"/>
      <c r="F124" s="41" t="e" cm="1">
        <f t="array" ca="1" aca="1" ref="F124">numtext(E124)</f>
        <v>#NAME?</v>
      </c>
      <c r="G124" s="59">
        <f t="shared" si="37"/>
        <v>0</v>
      </c>
      <c r="H124" s="42"/>
      <c r="I124" s="42"/>
      <c r="J124" s="63"/>
    </row>
    <row r="125" spans="1:10" s="16" customFormat="1" ht="42.75">
      <c r="A125" s="30" t="s">
        <v>515</v>
      </c>
      <c r="B125" s="62" t="s">
        <v>292</v>
      </c>
      <c r="C125" s="40" t="s">
        <v>28</v>
      </c>
      <c r="D125" s="39">
        <v>100</v>
      </c>
      <c r="E125" s="59"/>
      <c r="F125" s="41" t="e" cm="1">
        <f t="array" ca="1" aca="1" ref="F125">numtext(E125)</f>
        <v>#NAME?</v>
      </c>
      <c r="G125" s="59">
        <f t="shared" si="37"/>
        <v>0</v>
      </c>
      <c r="H125" s="42"/>
      <c r="I125" s="42"/>
      <c r="J125" s="63"/>
    </row>
    <row r="126" spans="1:10" s="16" customFormat="1" ht="42.75">
      <c r="A126" s="30" t="s">
        <v>516</v>
      </c>
      <c r="B126" s="62" t="s">
        <v>293</v>
      </c>
      <c r="C126" s="40" t="s">
        <v>28</v>
      </c>
      <c r="D126" s="39">
        <v>50</v>
      </c>
      <c r="E126" s="59"/>
      <c r="F126" s="41" t="e" cm="1">
        <f t="array" ca="1" aca="1" ref="F126">numtext(E126)</f>
        <v>#NAME?</v>
      </c>
      <c r="G126" s="59">
        <f t="shared" si="37"/>
        <v>0</v>
      </c>
      <c r="H126" s="42"/>
      <c r="I126" s="42"/>
      <c r="J126" s="63"/>
    </row>
    <row r="127" spans="1:10" s="16" customFormat="1" ht="71.25">
      <c r="A127" s="30" t="s">
        <v>241</v>
      </c>
      <c r="B127" s="62" t="s">
        <v>294</v>
      </c>
      <c r="C127" s="40" t="s">
        <v>28</v>
      </c>
      <c r="D127" s="39">
        <f>45*1.5</f>
        <v>67.50</v>
      </c>
      <c r="E127" s="59"/>
      <c r="F127" s="41" t="e" cm="1">
        <f t="array" ca="1" aca="1" ref="F127">numtext(E127)</f>
        <v>#NAME?</v>
      </c>
      <c r="G127" s="59">
        <f t="shared" si="37"/>
        <v>0</v>
      </c>
      <c r="H127" s="42"/>
      <c r="I127" s="42"/>
      <c r="J127" s="63"/>
    </row>
    <row r="128" spans="1:9" s="16" customFormat="1" ht="99.75">
      <c r="A128" s="30" t="s">
        <v>517</v>
      </c>
      <c r="B128" s="62" t="s">
        <v>119</v>
      </c>
      <c r="C128" s="40" t="s">
        <v>30</v>
      </c>
      <c r="D128" s="39">
        <f>D123/2</f>
        <v>140</v>
      </c>
      <c r="E128" s="59"/>
      <c r="F128" s="41" t="e" cm="1">
        <f t="array" ca="1" aca="1" ref="F128">numtext(E128)</f>
        <v>#NAME?</v>
      </c>
      <c r="G128" s="59">
        <f t="shared" si="38" ref="G128:G129">ROUND(D128*E128,2)</f>
        <v>0</v>
      </c>
      <c r="H128" s="42"/>
      <c r="I128" s="42"/>
    </row>
    <row r="129" spans="1:12" s="16" customFormat="1" ht="71.25">
      <c r="A129" s="30" t="s">
        <v>242</v>
      </c>
      <c r="B129" s="62" t="s">
        <v>299</v>
      </c>
      <c r="C129" s="40" t="s">
        <v>28</v>
      </c>
      <c r="D129" s="39">
        <v>60</v>
      </c>
      <c r="E129" s="59"/>
      <c r="F129" s="41" t="e" cm="1">
        <f t="array" ca="1" aca="1" ref="F129">numtext(E129)</f>
        <v>#NAME?</v>
      </c>
      <c r="G129" s="59">
        <f t="shared" si="38"/>
        <v>0</v>
      </c>
      <c r="H129" s="42"/>
      <c r="I129" s="42"/>
      <c r="J129" s="63"/>
      <c r="L129" s="63"/>
    </row>
    <row r="130" spans="1:12" s="16" customFormat="1" ht="57">
      <c r="A130" s="30" t="s">
        <v>518</v>
      </c>
      <c r="B130" s="62" t="s">
        <v>300</v>
      </c>
      <c r="C130" s="40" t="s">
        <v>28</v>
      </c>
      <c r="D130" s="39">
        <v>120</v>
      </c>
      <c r="E130" s="59"/>
      <c r="F130" s="41" t="e" cm="1">
        <f t="array" ca="1" aca="1" ref="F130">numtext(E130)</f>
        <v>#NAME?</v>
      </c>
      <c r="G130" s="59">
        <f t="shared" si="39" ref="G130">ROUND(D130*E130,2)</f>
        <v>0</v>
      </c>
      <c r="H130" s="42"/>
      <c r="I130" s="42"/>
      <c r="J130" s="63"/>
      <c r="L130" s="63"/>
    </row>
    <row r="131" spans="1:9" s="16" customFormat="1" ht="71.25">
      <c r="A131" s="30" t="s">
        <v>243</v>
      </c>
      <c r="B131" s="62" t="s">
        <v>295</v>
      </c>
      <c r="C131" s="40" t="s">
        <v>28</v>
      </c>
      <c r="D131" s="39">
        <v>1050</v>
      </c>
      <c r="E131" s="59"/>
      <c r="F131" s="41" t="e" cm="1">
        <f t="array" ca="1" aca="1" ref="F131">numtext(E131)</f>
        <v>#NAME?</v>
      </c>
      <c r="G131" s="59">
        <f t="shared" si="36"/>
        <v>0</v>
      </c>
      <c r="H131" s="42"/>
      <c r="I131" s="42"/>
    </row>
    <row r="132" spans="1:9" s="16" customFormat="1" ht="71.25">
      <c r="A132" s="30" t="s">
        <v>393</v>
      </c>
      <c r="B132" s="62" t="s">
        <v>296</v>
      </c>
      <c r="C132" s="40" t="s">
        <v>28</v>
      </c>
      <c r="D132" s="39">
        <v>450</v>
      </c>
      <c r="E132" s="59"/>
      <c r="F132" s="41" t="e" cm="1">
        <f t="array" ca="1" aca="1" ref="F132">numtext(E132)</f>
        <v>#NAME?</v>
      </c>
      <c r="G132" s="59">
        <f t="shared" si="36"/>
        <v>0</v>
      </c>
      <c r="H132" s="42"/>
      <c r="I132" s="42"/>
    </row>
    <row r="133" spans="1:11" s="16" customFormat="1" ht="85.5">
      <c r="A133" s="30" t="s">
        <v>394</v>
      </c>
      <c r="B133" s="62" t="s">
        <v>440</v>
      </c>
      <c r="C133" s="40" t="s">
        <v>28</v>
      </c>
      <c r="D133" s="39">
        <v>80</v>
      </c>
      <c r="E133" s="59"/>
      <c r="F133" s="41" t="e" cm="1">
        <f t="array" ca="1" aca="1" ref="F133">numtext(E133)</f>
        <v>#NAME?</v>
      </c>
      <c r="G133" s="59">
        <f t="shared" si="40" ref="G133">ROUND(D133*E133,2)</f>
        <v>0</v>
      </c>
      <c r="H133" s="42"/>
      <c r="I133" s="42"/>
      <c r="J133" s="63"/>
      <c r="K133" s="63"/>
    </row>
    <row r="134" spans="1:9" s="16" customFormat="1" ht="15">
      <c r="A134" s="23" t="s">
        <v>43</v>
      </c>
      <c r="B134" s="61" t="s">
        <v>149</v>
      </c>
      <c r="C134" s="40"/>
      <c r="D134" s="39"/>
      <c r="E134" s="59"/>
      <c r="F134" s="41"/>
      <c r="G134" s="25">
        <f>SUM(G135:G151)</f>
        <v>0</v>
      </c>
      <c r="H134" s="42"/>
      <c r="I134" s="42"/>
    </row>
    <row r="135" spans="1:11" s="16" customFormat="1" ht="228">
      <c r="A135" s="30" t="s">
        <v>395</v>
      </c>
      <c r="B135" s="62" t="s">
        <v>150</v>
      </c>
      <c r="C135" s="40" t="s">
        <v>28</v>
      </c>
      <c r="D135" s="39">
        <v>60</v>
      </c>
      <c r="E135" s="59"/>
      <c r="F135" s="41" t="e" cm="1">
        <f t="array" ca="1" aca="1" ref="F135">numtext(E135)</f>
        <v>#NAME?</v>
      </c>
      <c r="G135" s="59">
        <f t="shared" si="41" ref="G135">ROUND(D135*E135,2)</f>
        <v>0</v>
      </c>
      <c r="H135" s="42"/>
      <c r="I135" s="42"/>
      <c r="K135" s="63"/>
    </row>
    <row r="136" spans="1:11" s="16" customFormat="1" ht="228">
      <c r="A136" s="30" t="s">
        <v>396</v>
      </c>
      <c r="B136" s="62" t="s">
        <v>151</v>
      </c>
      <c r="C136" s="40" t="s">
        <v>28</v>
      </c>
      <c r="D136" s="39">
        <v>30</v>
      </c>
      <c r="E136" s="59"/>
      <c r="F136" s="41" t="e" cm="1">
        <f t="array" ca="1" aca="1" ref="F136">numtext(E136)</f>
        <v>#NAME?</v>
      </c>
      <c r="G136" s="59">
        <f t="shared" si="42" ref="G136:G151">ROUND(D136*E136,2)</f>
        <v>0</v>
      </c>
      <c r="H136" s="42"/>
      <c r="I136" s="42"/>
      <c r="K136" s="63"/>
    </row>
    <row r="137" spans="1:11" s="16" customFormat="1" ht="228">
      <c r="A137" s="30" t="s">
        <v>519</v>
      </c>
      <c r="B137" s="62" t="s">
        <v>152</v>
      </c>
      <c r="C137" s="40" t="s">
        <v>28</v>
      </c>
      <c r="D137" s="39">
        <v>40</v>
      </c>
      <c r="E137" s="59"/>
      <c r="F137" s="41" t="e" cm="1">
        <f t="array" ca="1" aca="1" ref="F137">numtext(E137)</f>
        <v>#NAME?</v>
      </c>
      <c r="G137" s="59">
        <f t="shared" si="42"/>
        <v>0</v>
      </c>
      <c r="H137" s="42"/>
      <c r="I137" s="42"/>
      <c r="K137" s="63"/>
    </row>
    <row r="138" spans="1:11" s="16" customFormat="1" ht="228">
      <c r="A138" s="30" t="s">
        <v>557</v>
      </c>
      <c r="B138" s="62" t="s">
        <v>153</v>
      </c>
      <c r="C138" s="40" t="s">
        <v>28</v>
      </c>
      <c r="D138" s="39">
        <v>20</v>
      </c>
      <c r="E138" s="59"/>
      <c r="F138" s="41" t="e" cm="1">
        <f t="array" ca="1" aca="1" ref="F138">numtext(E138)</f>
        <v>#NAME?</v>
      </c>
      <c r="G138" s="59">
        <f t="shared" si="42"/>
        <v>0</v>
      </c>
      <c r="H138" s="42"/>
      <c r="I138" s="42"/>
      <c r="K138" s="63"/>
    </row>
    <row r="139" spans="1:9" s="16" customFormat="1" ht="128.25">
      <c r="A139" s="30" t="s">
        <v>558</v>
      </c>
      <c r="B139" s="62" t="s">
        <v>69</v>
      </c>
      <c r="C139" s="40" t="s">
        <v>30</v>
      </c>
      <c r="D139" s="39">
        <v>3</v>
      </c>
      <c r="E139" s="59"/>
      <c r="F139" s="41" t="e" cm="1">
        <f t="array" ca="1" aca="1" ref="F139">numtext(E139)</f>
        <v>#NAME?</v>
      </c>
      <c r="G139" s="59">
        <f t="shared" si="43" ref="G139">ROUND(D139*E139,2)</f>
        <v>0</v>
      </c>
      <c r="H139" s="42"/>
      <c r="I139" s="42"/>
    </row>
    <row r="140" spans="1:9" s="16" customFormat="1" ht="142.5">
      <c r="A140" s="30" t="s">
        <v>559</v>
      </c>
      <c r="B140" s="62" t="s">
        <v>485</v>
      </c>
      <c r="C140" s="40" t="s">
        <v>30</v>
      </c>
      <c r="D140" s="39">
        <v>1</v>
      </c>
      <c r="E140" s="59"/>
      <c r="F140" s="41" t="e" cm="1">
        <f t="array" ca="1" aca="1" ref="F140">numtext(E140)</f>
        <v>#NAME?</v>
      </c>
      <c r="G140" s="59">
        <f t="shared" si="44" ref="G140:G141">ROUND(D140*E140,2)</f>
        <v>0</v>
      </c>
      <c r="H140" s="42"/>
      <c r="I140" s="42"/>
    </row>
    <row r="141" spans="1:9" s="16" customFormat="1" ht="142.5">
      <c r="A141" s="30" t="s">
        <v>560</v>
      </c>
      <c r="B141" s="62" t="s">
        <v>439</v>
      </c>
      <c r="C141" s="40" t="s">
        <v>30</v>
      </c>
      <c r="D141" s="39">
        <v>2</v>
      </c>
      <c r="E141" s="59"/>
      <c r="F141" s="41" t="e" cm="1">
        <f t="array" ca="1" aca="1" ref="F141">numtext(E141)</f>
        <v>#NAME?</v>
      </c>
      <c r="G141" s="59">
        <f t="shared" si="44"/>
        <v>0</v>
      </c>
      <c r="H141" s="42"/>
      <c r="I141" s="42"/>
    </row>
    <row r="142" spans="1:9" s="16" customFormat="1" ht="142.5">
      <c r="A142" s="30" t="s">
        <v>561</v>
      </c>
      <c r="B142" s="62" t="s">
        <v>90</v>
      </c>
      <c r="C142" s="40" t="s">
        <v>30</v>
      </c>
      <c r="D142" s="39">
        <v>6</v>
      </c>
      <c r="E142" s="59"/>
      <c r="F142" s="41" t="e" cm="1">
        <f t="array" ca="1" aca="1" ref="F142">numtext(E142)</f>
        <v>#NAME?</v>
      </c>
      <c r="G142" s="59">
        <f t="shared" si="45" ref="G142">ROUND(D142*E142,2)</f>
        <v>0</v>
      </c>
      <c r="H142" s="42"/>
      <c r="I142" s="42"/>
    </row>
    <row r="143" spans="1:9" s="16" customFormat="1" ht="142.5">
      <c r="A143" s="30" t="s">
        <v>562</v>
      </c>
      <c r="B143" s="62" t="s">
        <v>91</v>
      </c>
      <c r="C143" s="40" t="s">
        <v>30</v>
      </c>
      <c r="D143" s="39">
        <v>3</v>
      </c>
      <c r="E143" s="59"/>
      <c r="F143" s="41" t="e" cm="1">
        <f t="array" ca="1" aca="1" ref="F143">numtext(E143)</f>
        <v>#NAME?</v>
      </c>
      <c r="G143" s="59">
        <f t="shared" si="46" ref="G143">ROUND(D143*E143,2)</f>
        <v>0</v>
      </c>
      <c r="H143" s="42"/>
      <c r="I143" s="42"/>
    </row>
    <row r="144" spans="1:9" s="16" customFormat="1" ht="142.5">
      <c r="A144" s="30" t="s">
        <v>520</v>
      </c>
      <c r="B144" s="62" t="s">
        <v>92</v>
      </c>
      <c r="C144" s="40" t="s">
        <v>30</v>
      </c>
      <c r="D144" s="39">
        <v>1</v>
      </c>
      <c r="E144" s="59"/>
      <c r="F144" s="41" t="e" cm="1">
        <f t="array" ca="1" aca="1" ref="F144">numtext(E144)</f>
        <v>#NAME?</v>
      </c>
      <c r="G144" s="59">
        <f t="shared" si="42"/>
        <v>0</v>
      </c>
      <c r="H144" s="42"/>
      <c r="I144" s="42"/>
    </row>
    <row r="145" spans="1:9" s="16" customFormat="1" ht="142.5">
      <c r="A145" s="30" t="s">
        <v>521</v>
      </c>
      <c r="B145" s="62" t="s">
        <v>93</v>
      </c>
      <c r="C145" s="40" t="s">
        <v>30</v>
      </c>
      <c r="D145" s="39">
        <v>1</v>
      </c>
      <c r="E145" s="59"/>
      <c r="F145" s="41" t="e" cm="1">
        <f t="array" ca="1" aca="1" ref="F145">numtext(E145)</f>
        <v>#NAME?</v>
      </c>
      <c r="G145" s="59">
        <f t="shared" si="42"/>
        <v>0</v>
      </c>
      <c r="H145" s="42"/>
      <c r="I145" s="42"/>
    </row>
    <row r="146" spans="1:9" s="16" customFormat="1" ht="99.75">
      <c r="A146" s="30" t="s">
        <v>244</v>
      </c>
      <c r="B146" s="62" t="s">
        <v>94</v>
      </c>
      <c r="C146" s="40" t="s">
        <v>30</v>
      </c>
      <c r="D146" s="39">
        <v>35</v>
      </c>
      <c r="E146" s="59"/>
      <c r="F146" s="41" t="e" cm="1">
        <f t="array" ca="1" aca="1" ref="F146">numtext(E146)</f>
        <v>#NAME?</v>
      </c>
      <c r="G146" s="59">
        <f t="shared" si="42"/>
        <v>0</v>
      </c>
      <c r="H146" s="42"/>
      <c r="I146" s="42"/>
    </row>
    <row r="147" spans="1:9" s="16" customFormat="1" ht="185.25">
      <c r="A147" s="30" t="s">
        <v>245</v>
      </c>
      <c r="B147" s="62" t="s">
        <v>552</v>
      </c>
      <c r="C147" s="40" t="s">
        <v>30</v>
      </c>
      <c r="D147" s="39">
        <v>3</v>
      </c>
      <c r="E147" s="59"/>
      <c r="F147" s="41" t="e" cm="1">
        <f t="array" ca="1" aca="1" ref="F147">numtext(E147)</f>
        <v>#NAME?</v>
      </c>
      <c r="G147" s="59">
        <f t="shared" si="42"/>
        <v>0</v>
      </c>
      <c r="H147" s="42"/>
      <c r="I147" s="42"/>
    </row>
    <row r="148" spans="1:9" s="16" customFormat="1" ht="71.25">
      <c r="A148" s="30" t="s">
        <v>563</v>
      </c>
      <c r="B148" s="62" t="s">
        <v>89</v>
      </c>
      <c r="C148" s="40" t="s">
        <v>30</v>
      </c>
      <c r="D148" s="39">
        <v>9</v>
      </c>
      <c r="E148" s="59"/>
      <c r="F148" s="41" t="e" cm="1">
        <f t="array" ca="1" aca="1" ref="F148">numtext(E148)</f>
        <v>#NAME?</v>
      </c>
      <c r="G148" s="59">
        <f t="shared" si="47" ref="G148">ROUND(D148*E148,2)</f>
        <v>0</v>
      </c>
      <c r="H148" s="42"/>
      <c r="I148" s="42"/>
    </row>
    <row r="149" spans="1:9" s="16" customFormat="1" ht="142.5">
      <c r="A149" s="30" t="s">
        <v>397</v>
      </c>
      <c r="B149" s="62" t="s">
        <v>154</v>
      </c>
      <c r="C149" s="40" t="s">
        <v>30</v>
      </c>
      <c r="D149" s="39">
        <v>7</v>
      </c>
      <c r="E149" s="59"/>
      <c r="F149" s="41" t="e" cm="1">
        <f t="array" ca="1" aca="1" ref="F149">numtext(E149)</f>
        <v>#NAME?</v>
      </c>
      <c r="G149" s="59">
        <f t="shared" si="42"/>
        <v>0</v>
      </c>
      <c r="H149" s="42"/>
      <c r="I149" s="42"/>
    </row>
    <row r="150" spans="1:9" s="16" customFormat="1" ht="114">
      <c r="A150" s="30" t="s">
        <v>398</v>
      </c>
      <c r="B150" s="62" t="s">
        <v>156</v>
      </c>
      <c r="C150" s="40" t="s">
        <v>30</v>
      </c>
      <c r="D150" s="39">
        <v>7</v>
      </c>
      <c r="E150" s="59"/>
      <c r="F150" s="41" t="e" cm="1">
        <f t="array" ca="1" aca="1" ref="F150">numtext(E150)</f>
        <v>#NAME?</v>
      </c>
      <c r="G150" s="59">
        <f>ROUND(D150*E150,2)</f>
        <v>0</v>
      </c>
      <c r="H150" s="42"/>
      <c r="I150" s="42"/>
    </row>
    <row r="151" spans="1:9" s="16" customFormat="1" ht="71.25">
      <c r="A151" s="30" t="s">
        <v>399</v>
      </c>
      <c r="B151" s="62" t="s">
        <v>155</v>
      </c>
      <c r="C151" s="40" t="s">
        <v>30</v>
      </c>
      <c r="D151" s="39">
        <v>7</v>
      </c>
      <c r="E151" s="59"/>
      <c r="F151" s="41" t="e" cm="1">
        <f t="array" ca="1" aca="1" ref="F151">numtext(E151)</f>
        <v>#NAME?</v>
      </c>
      <c r="G151" s="59">
        <f t="shared" si="42"/>
        <v>0</v>
      </c>
      <c r="H151" s="42"/>
      <c r="I151" s="42"/>
    </row>
    <row r="152" spans="1:9" s="16" customFormat="1" ht="15">
      <c r="A152" s="23" t="s">
        <v>44</v>
      </c>
      <c r="B152" s="61" t="s">
        <v>157</v>
      </c>
      <c r="C152" s="40"/>
      <c r="D152" s="39"/>
      <c r="E152" s="59"/>
      <c r="F152" s="41"/>
      <c r="G152" s="25">
        <f>SUM(G153:G158)</f>
        <v>0</v>
      </c>
      <c r="H152" s="42"/>
      <c r="I152" s="42"/>
    </row>
    <row r="153" spans="1:9" s="16" customFormat="1" ht="99.75">
      <c r="A153" s="30" t="s">
        <v>400</v>
      </c>
      <c r="B153" s="62" t="s">
        <v>77</v>
      </c>
      <c r="C153" s="40" t="s">
        <v>25</v>
      </c>
      <c r="D153" s="39">
        <v>15</v>
      </c>
      <c r="E153" s="59"/>
      <c r="F153" s="41" t="e" cm="1">
        <f t="array" ca="1" aca="1" ref="F153">numtext(E153)</f>
        <v>#NAME?</v>
      </c>
      <c r="G153" s="59">
        <f t="shared" si="48" ref="G153:G158">ROUND(D153*E153,2)</f>
        <v>0</v>
      </c>
      <c r="H153" s="42"/>
      <c r="I153" s="42"/>
    </row>
    <row r="154" spans="1:9" s="16" customFormat="1" ht="156.75">
      <c r="A154" s="30" t="s">
        <v>522</v>
      </c>
      <c r="B154" s="62" t="s">
        <v>96</v>
      </c>
      <c r="C154" s="40" t="s">
        <v>25</v>
      </c>
      <c r="D154" s="39">
        <v>175</v>
      </c>
      <c r="E154" s="59"/>
      <c r="F154" s="41" t="e" cm="1">
        <f t="array" ca="1" aca="1" ref="F154">numtext(E154)</f>
        <v>#NAME?</v>
      </c>
      <c r="G154" s="59">
        <f>ROUND(D154*E154,2)</f>
        <v>0</v>
      </c>
      <c r="H154" s="42"/>
      <c r="I154" s="42"/>
    </row>
    <row r="155" spans="1:9" s="16" customFormat="1" ht="71.25">
      <c r="A155" s="30" t="s">
        <v>401</v>
      </c>
      <c r="B155" s="62" t="s">
        <v>158</v>
      </c>
      <c r="C155" s="40" t="s">
        <v>30</v>
      </c>
      <c r="D155" s="39">
        <v>45</v>
      </c>
      <c r="E155" s="59"/>
      <c r="F155" s="41" t="e" cm="1">
        <f t="array" ca="1" aca="1" ref="F155">numtext(E155)</f>
        <v>#NAME?</v>
      </c>
      <c r="G155" s="59">
        <f t="shared" si="48"/>
        <v>0</v>
      </c>
      <c r="H155" s="42"/>
      <c r="I155" s="42"/>
    </row>
    <row r="156" spans="1:9" s="16" customFormat="1" ht="57">
      <c r="A156" s="30" t="s">
        <v>402</v>
      </c>
      <c r="B156" s="62" t="s">
        <v>159</v>
      </c>
      <c r="C156" s="40" t="s">
        <v>28</v>
      </c>
      <c r="D156" s="39">
        <f>36*2.4</f>
        <v>86.40</v>
      </c>
      <c r="E156" s="59"/>
      <c r="F156" s="41" t="e" cm="1">
        <f t="array" ca="1" aca="1" ref="F156">numtext(E156)</f>
        <v>#NAME?</v>
      </c>
      <c r="G156" s="59">
        <f t="shared" si="48"/>
        <v>0</v>
      </c>
      <c r="H156" s="42"/>
      <c r="I156" s="42"/>
    </row>
    <row r="157" spans="1:9" s="16" customFormat="1" ht="57">
      <c r="A157" s="30" t="s">
        <v>564</v>
      </c>
      <c r="B157" s="62" t="s">
        <v>160</v>
      </c>
      <c r="C157" s="40" t="s">
        <v>30</v>
      </c>
      <c r="D157" s="39">
        <v>8</v>
      </c>
      <c r="E157" s="59"/>
      <c r="F157" s="41" t="e" cm="1">
        <f t="array" ca="1" aca="1" ref="F157">numtext(E157)</f>
        <v>#NAME?</v>
      </c>
      <c r="G157" s="59">
        <f t="shared" si="48"/>
        <v>0</v>
      </c>
      <c r="H157" s="42"/>
      <c r="I157" s="42"/>
    </row>
    <row r="158" spans="1:9" s="16" customFormat="1" ht="114">
      <c r="A158" s="30" t="s">
        <v>565</v>
      </c>
      <c r="B158" s="62" t="s">
        <v>161</v>
      </c>
      <c r="C158" s="40" t="s">
        <v>28</v>
      </c>
      <c r="D158" s="39">
        <v>125</v>
      </c>
      <c r="E158" s="59"/>
      <c r="F158" s="41" t="e" cm="1">
        <f t="array" ca="1" aca="1" ref="F158">numtext(E158)</f>
        <v>#NAME?</v>
      </c>
      <c r="G158" s="59">
        <f t="shared" si="48"/>
        <v>0</v>
      </c>
      <c r="H158" s="42"/>
      <c r="I158" s="42"/>
    </row>
    <row r="159" spans="1:9" s="16" customFormat="1" ht="15">
      <c r="A159" s="23" t="s">
        <v>45</v>
      </c>
      <c r="B159" s="61" t="s">
        <v>162</v>
      </c>
      <c r="C159" s="40"/>
      <c r="D159" s="39"/>
      <c r="E159" s="59"/>
      <c r="F159" s="41"/>
      <c r="G159" s="25">
        <f>SUM(G160:G174)</f>
        <v>0</v>
      </c>
      <c r="H159" s="42"/>
      <c r="I159" s="42"/>
    </row>
    <row r="160" spans="1:9" s="16" customFormat="1" ht="99.75">
      <c r="A160" s="30" t="s">
        <v>403</v>
      </c>
      <c r="B160" s="62" t="s">
        <v>163</v>
      </c>
      <c r="C160" s="40" t="s">
        <v>25</v>
      </c>
      <c r="D160" s="39">
        <v>45</v>
      </c>
      <c r="E160" s="59"/>
      <c r="F160" s="41" t="e" cm="1">
        <f t="array" ca="1" aca="1" ref="F160">numtext(E160)</f>
        <v>#NAME?</v>
      </c>
      <c r="G160" s="59">
        <f t="shared" si="49" ref="G160">ROUND(D160*E160,2)</f>
        <v>0</v>
      </c>
      <c r="H160" s="42"/>
      <c r="I160" s="42"/>
    </row>
    <row r="161" spans="1:9" s="16" customFormat="1" ht="114">
      <c r="A161" s="30" t="s">
        <v>246</v>
      </c>
      <c r="B161" s="62" t="s">
        <v>164</v>
      </c>
      <c r="C161" s="40" t="s">
        <v>28</v>
      </c>
      <c r="D161" s="39">
        <v>40</v>
      </c>
      <c r="E161" s="59"/>
      <c r="F161" s="41" t="e" cm="1">
        <f t="array" ca="1" aca="1" ref="F161">numtext(E161)</f>
        <v>#NAME?</v>
      </c>
      <c r="G161" s="59">
        <f t="shared" si="50" ref="G161:G164">ROUND(D161*E161,2)</f>
        <v>0</v>
      </c>
      <c r="H161" s="42"/>
      <c r="I161" s="42"/>
    </row>
    <row r="162" spans="1:11" s="16" customFormat="1" ht="85.5">
      <c r="A162" s="30" t="s">
        <v>566</v>
      </c>
      <c r="B162" s="62" t="s">
        <v>444</v>
      </c>
      <c r="C162" s="40" t="s">
        <v>25</v>
      </c>
      <c r="D162" s="39">
        <f>D60+175-D163</f>
        <v>616.14</v>
      </c>
      <c r="E162" s="59"/>
      <c r="F162" s="41" t="e" cm="1">
        <f t="array" ca="1" aca="1" ref="F162">numtext(E162)</f>
        <v>#NAME?</v>
      </c>
      <c r="G162" s="59">
        <f t="shared" si="50"/>
        <v>0</v>
      </c>
      <c r="H162" s="42"/>
      <c r="I162" s="42"/>
      <c r="K162" s="63"/>
    </row>
    <row r="163" spans="1:9" s="16" customFormat="1" ht="71.25">
      <c r="A163" s="30" t="s">
        <v>567</v>
      </c>
      <c r="B163" s="62" t="s">
        <v>445</v>
      </c>
      <c r="C163" s="40" t="s">
        <v>25</v>
      </c>
      <c r="D163" s="39">
        <f>17.5*5</f>
        <v>87.50</v>
      </c>
      <c r="E163" s="59"/>
      <c r="F163" s="41" t="e" cm="1">
        <f t="array" ca="1" aca="1" ref="F163">numtext(E163)</f>
        <v>#NAME?</v>
      </c>
      <c r="G163" s="59">
        <f t="shared" si="50"/>
        <v>0</v>
      </c>
      <c r="H163" s="42"/>
      <c r="I163" s="42"/>
    </row>
    <row r="164" spans="1:9" s="16" customFormat="1" ht="99.75">
      <c r="A164" s="30" t="s">
        <v>404</v>
      </c>
      <c r="B164" s="62" t="s">
        <v>553</v>
      </c>
      <c r="C164" s="40" t="s">
        <v>25</v>
      </c>
      <c r="D164" s="39">
        <f>175-D159-45</f>
        <v>130</v>
      </c>
      <c r="E164" s="59"/>
      <c r="F164" s="41" t="e" cm="1">
        <f t="array" ca="1" aca="1" ref="F164">numtext(E164)</f>
        <v>#NAME?</v>
      </c>
      <c r="G164" s="59">
        <f t="shared" si="50"/>
        <v>0</v>
      </c>
      <c r="H164" s="42"/>
      <c r="I164" s="42"/>
    </row>
    <row r="165" spans="1:9" s="16" customFormat="1" ht="99.75">
      <c r="A165" s="30" t="s">
        <v>405</v>
      </c>
      <c r="B165" s="62" t="s">
        <v>75</v>
      </c>
      <c r="C165" s="40" t="s">
        <v>25</v>
      </c>
      <c r="D165" s="39">
        <f>40*3</f>
        <v>120</v>
      </c>
      <c r="E165" s="59"/>
      <c r="F165" s="41" t="e" cm="1">
        <f t="array" ca="1" aca="1" ref="F165">numtext(E165)</f>
        <v>#NAME?</v>
      </c>
      <c r="G165" s="59">
        <f t="shared" si="51" ref="G165:G168">ROUND(D165*E165,2)</f>
        <v>0</v>
      </c>
      <c r="H165" s="42"/>
      <c r="I165" s="42"/>
    </row>
    <row r="166" spans="1:9" s="16" customFormat="1" ht="156.75">
      <c r="A166" s="30" t="s">
        <v>406</v>
      </c>
      <c r="B166" s="62" t="s">
        <v>87</v>
      </c>
      <c r="C166" s="40" t="s">
        <v>25</v>
      </c>
      <c r="D166" s="39">
        <v>45</v>
      </c>
      <c r="E166" s="59"/>
      <c r="F166" s="41" t="e" cm="1">
        <f t="array" ca="1" aca="1" ref="F166">numtext(E166)</f>
        <v>#NAME?</v>
      </c>
      <c r="G166" s="59">
        <f t="shared" si="51"/>
        <v>0</v>
      </c>
      <c r="H166" s="42"/>
      <c r="I166" s="42"/>
    </row>
    <row r="167" spans="1:9" s="16" customFormat="1" ht="71.25">
      <c r="A167" s="30" t="s">
        <v>407</v>
      </c>
      <c r="B167" s="62" t="s">
        <v>76</v>
      </c>
      <c r="C167" s="40" t="s">
        <v>25</v>
      </c>
      <c r="D167" s="39">
        <f>175-45</f>
        <v>130</v>
      </c>
      <c r="E167" s="59"/>
      <c r="F167" s="41" t="e" cm="1">
        <f t="array" ca="1" aca="1" ref="F167">numtext(E167)</f>
        <v>#NAME?</v>
      </c>
      <c r="G167" s="59">
        <f t="shared" si="51"/>
        <v>0</v>
      </c>
      <c r="H167" s="42"/>
      <c r="I167" s="42"/>
    </row>
    <row r="168" spans="1:9" s="16" customFormat="1" ht="42.75">
      <c r="A168" s="30" t="s">
        <v>523</v>
      </c>
      <c r="B168" s="62" t="s">
        <v>62</v>
      </c>
      <c r="C168" s="40" t="s">
        <v>25</v>
      </c>
      <c r="D168" s="39">
        <v>130</v>
      </c>
      <c r="E168" s="59"/>
      <c r="F168" s="41" t="e" cm="1">
        <f t="array" ca="1" aca="1" ref="F168">numtext(E168)</f>
        <v>#NAME?</v>
      </c>
      <c r="G168" s="59">
        <f t="shared" si="51"/>
        <v>0</v>
      </c>
      <c r="H168" s="42"/>
      <c r="I168" s="42"/>
    </row>
    <row r="169" spans="1:9" s="16" customFormat="1" ht="85.5">
      <c r="A169" s="30" t="s">
        <v>524</v>
      </c>
      <c r="B169" s="62" t="s">
        <v>165</v>
      </c>
      <c r="C169" s="40" t="s">
        <v>25</v>
      </c>
      <c r="D169" s="39">
        <f>(1.5*2.7)+(3.6*2.7)</f>
        <v>13.77</v>
      </c>
      <c r="E169" s="59"/>
      <c r="F169" s="41" t="e" cm="1">
        <f t="array" ca="1" aca="1" ref="F169">numtext(E169)</f>
        <v>#NAME?</v>
      </c>
      <c r="G169" s="59">
        <f t="shared" si="52" ref="G169:G172">ROUND(D169*E169,2)</f>
        <v>0</v>
      </c>
      <c r="H169" s="42"/>
      <c r="I169" s="42"/>
    </row>
    <row r="170" spans="1:9" s="16" customFormat="1" ht="85.5">
      <c r="A170" s="30" t="s">
        <v>247</v>
      </c>
      <c r="B170" s="62" t="s">
        <v>304</v>
      </c>
      <c r="C170" s="40" t="s">
        <v>28</v>
      </c>
      <c r="D170" s="39">
        <v>35</v>
      </c>
      <c r="E170" s="59"/>
      <c r="F170" s="41" t="e" cm="1">
        <f t="array" ca="1" aca="1" ref="F170">numtext(E170)</f>
        <v>#NAME?</v>
      </c>
      <c r="G170" s="59">
        <f t="shared" si="52"/>
        <v>0</v>
      </c>
      <c r="H170" s="42"/>
      <c r="I170" s="42"/>
    </row>
    <row r="171" spans="1:9" s="16" customFormat="1" ht="42.75">
      <c r="A171" s="30" t="s">
        <v>248</v>
      </c>
      <c r="B171" s="62" t="s">
        <v>303</v>
      </c>
      <c r="C171" s="40" t="s">
        <v>30</v>
      </c>
      <c r="D171" s="39">
        <v>12</v>
      </c>
      <c r="E171" s="59"/>
      <c r="F171" s="41" t="e" cm="1">
        <f t="array" ca="1" aca="1" ref="F171">numtext(E171)</f>
        <v>#NAME?</v>
      </c>
      <c r="G171" s="59">
        <f t="shared" si="52"/>
        <v>0</v>
      </c>
      <c r="H171" s="42"/>
      <c r="I171" s="42"/>
    </row>
    <row r="172" spans="1:9" s="16" customFormat="1" ht="99.75">
      <c r="A172" s="30" t="s">
        <v>249</v>
      </c>
      <c r="B172" s="62" t="s">
        <v>88</v>
      </c>
      <c r="C172" s="40" t="s">
        <v>30</v>
      </c>
      <c r="D172" s="39">
        <v>5</v>
      </c>
      <c r="E172" s="59"/>
      <c r="F172" s="41" t="e" cm="1">
        <f t="array" ca="1" aca="1" ref="F172">numtext(E172)</f>
        <v>#NAME?</v>
      </c>
      <c r="G172" s="59">
        <f t="shared" si="52"/>
        <v>0</v>
      </c>
      <c r="H172" s="42"/>
      <c r="I172" s="42"/>
    </row>
    <row r="173" spans="1:9" s="16" customFormat="1" ht="99.75">
      <c r="A173" s="30" t="s">
        <v>408</v>
      </c>
      <c r="B173" s="62" t="s">
        <v>135</v>
      </c>
      <c r="C173" s="40" t="s">
        <v>27</v>
      </c>
      <c r="D173" s="39">
        <v>250</v>
      </c>
      <c r="E173" s="59"/>
      <c r="F173" s="41" t="e" cm="1">
        <f t="array" ca="1" aca="1" ref="F173">numtext(E173)</f>
        <v>#NAME?</v>
      </c>
      <c r="G173" s="59">
        <f t="shared" si="53" ref="G173">ROUND(D173*E173,2)</f>
        <v>0</v>
      </c>
      <c r="H173" s="42"/>
      <c r="I173" s="42"/>
    </row>
    <row r="174" spans="1:9" s="16" customFormat="1" ht="71.25">
      <c r="A174" s="30" t="s">
        <v>250</v>
      </c>
      <c r="B174" s="62" t="s">
        <v>453</v>
      </c>
      <c r="C174" s="40" t="s">
        <v>27</v>
      </c>
      <c r="D174" s="39">
        <v>250</v>
      </c>
      <c r="E174" s="59"/>
      <c r="F174" s="41" t="e" cm="1">
        <f t="array" ca="1" aca="1" ref="F174">numtext(E174)</f>
        <v>#NAME?</v>
      </c>
      <c r="G174" s="59">
        <f t="shared" si="54" ref="G174">ROUND(D174*E174,2)</f>
        <v>0</v>
      </c>
      <c r="H174" s="42"/>
      <c r="I174" s="42"/>
    </row>
    <row r="175" spans="1:9" s="16" customFormat="1" ht="15">
      <c r="A175" s="23" t="s">
        <v>46</v>
      </c>
      <c r="B175" s="61" t="s">
        <v>166</v>
      </c>
      <c r="C175" s="40"/>
      <c r="D175" s="39"/>
      <c r="E175" s="59"/>
      <c r="F175" s="41"/>
      <c r="G175" s="25">
        <f>SUM(G176:G185)</f>
        <v>0</v>
      </c>
      <c r="H175" s="42"/>
      <c r="I175" s="42"/>
    </row>
    <row r="176" spans="1:9" s="16" customFormat="1" ht="57">
      <c r="A176" s="30" t="s">
        <v>251</v>
      </c>
      <c r="B176" s="62" t="s">
        <v>167</v>
      </c>
      <c r="C176" s="40" t="s">
        <v>30</v>
      </c>
      <c r="D176" s="39">
        <v>10</v>
      </c>
      <c r="E176" s="59"/>
      <c r="F176" s="41" t="e" cm="1">
        <f t="array" ca="1" aca="1" ref="F176">numtext(E176)</f>
        <v>#NAME?</v>
      </c>
      <c r="G176" s="59">
        <f t="shared" si="55" ref="G176">ROUND(D176*E176,2)</f>
        <v>0</v>
      </c>
      <c r="H176" s="42"/>
      <c r="I176" s="42"/>
    </row>
    <row r="177" spans="1:9" s="16" customFormat="1" ht="71.25">
      <c r="A177" s="30" t="s">
        <v>525</v>
      </c>
      <c r="B177" s="62" t="s">
        <v>168</v>
      </c>
      <c r="C177" s="40" t="s">
        <v>30</v>
      </c>
      <c r="D177" s="39">
        <v>10</v>
      </c>
      <c r="E177" s="59"/>
      <c r="F177" s="41" t="e" cm="1">
        <f t="array" ca="1" aca="1" ref="F177">numtext(E177)</f>
        <v>#NAME?</v>
      </c>
      <c r="G177" s="59">
        <f t="shared" si="56" ref="G177:G185">ROUND(D177*E177,2)</f>
        <v>0</v>
      </c>
      <c r="H177" s="42"/>
      <c r="I177" s="42"/>
    </row>
    <row r="178" spans="1:9" s="16" customFormat="1" ht="57">
      <c r="A178" s="30" t="s">
        <v>409</v>
      </c>
      <c r="B178" s="62" t="s">
        <v>65</v>
      </c>
      <c r="C178" s="40" t="s">
        <v>30</v>
      </c>
      <c r="D178" s="39">
        <v>5</v>
      </c>
      <c r="E178" s="59"/>
      <c r="F178" s="41" t="e" cm="1">
        <f t="array" ca="1" aca="1" ref="F178">numtext(E178)</f>
        <v>#NAME?</v>
      </c>
      <c r="G178" s="59">
        <f t="shared" si="56"/>
        <v>0</v>
      </c>
      <c r="H178" s="42"/>
      <c r="I178" s="42"/>
    </row>
    <row r="179" spans="1:9" s="16" customFormat="1" ht="71.25">
      <c r="A179" s="30" t="s">
        <v>410</v>
      </c>
      <c r="B179" s="62" t="s">
        <v>169</v>
      </c>
      <c r="C179" s="40" t="s">
        <v>30</v>
      </c>
      <c r="D179" s="39">
        <v>5</v>
      </c>
      <c r="E179" s="59"/>
      <c r="F179" s="41" t="e" cm="1">
        <f t="array" ca="1" aca="1" ref="F179">numtext(E179)</f>
        <v>#NAME?</v>
      </c>
      <c r="G179" s="59">
        <f t="shared" si="56"/>
        <v>0</v>
      </c>
      <c r="H179" s="42"/>
      <c r="I179" s="42"/>
    </row>
    <row r="180" spans="1:9" s="16" customFormat="1" ht="42.75">
      <c r="A180" s="30" t="s">
        <v>411</v>
      </c>
      <c r="B180" s="62" t="s">
        <v>63</v>
      </c>
      <c r="C180" s="40" t="s">
        <v>30</v>
      </c>
      <c r="D180" s="39">
        <v>5</v>
      </c>
      <c r="E180" s="59"/>
      <c r="F180" s="41" t="e" cm="1">
        <f t="array" ca="1" aca="1" ref="F180">numtext(E180)</f>
        <v>#NAME?</v>
      </c>
      <c r="G180" s="59">
        <f t="shared" si="57" ref="G180">ROUND(D180*E180,2)</f>
        <v>0</v>
      </c>
      <c r="H180" s="42"/>
      <c r="I180" s="42"/>
    </row>
    <row r="181" spans="1:9" s="16" customFormat="1" ht="28.5">
      <c r="A181" s="30" t="s">
        <v>313</v>
      </c>
      <c r="B181" s="62" t="s">
        <v>64</v>
      </c>
      <c r="C181" s="40" t="s">
        <v>30</v>
      </c>
      <c r="D181" s="39">
        <v>5</v>
      </c>
      <c r="E181" s="59"/>
      <c r="F181" s="41" t="e" cm="1">
        <f t="array" ca="1" aca="1" ref="F181">numtext(E181)</f>
        <v>#NAME?</v>
      </c>
      <c r="G181" s="59">
        <f t="shared" si="58" ref="G181">ROUND(D181*E181,2)</f>
        <v>0</v>
      </c>
      <c r="H181" s="42"/>
      <c r="I181" s="42"/>
    </row>
    <row r="182" spans="1:9" s="16" customFormat="1" ht="42.75">
      <c r="A182" s="30" t="s">
        <v>315</v>
      </c>
      <c r="B182" s="62" t="s">
        <v>105</v>
      </c>
      <c r="C182" s="40" t="s">
        <v>30</v>
      </c>
      <c r="D182" s="39">
        <v>5</v>
      </c>
      <c r="E182" s="59"/>
      <c r="F182" s="41" t="e" cm="1">
        <f t="array" ca="1" aca="1" ref="F182">numtext(E182)</f>
        <v>#NAME?</v>
      </c>
      <c r="G182" s="59">
        <f t="shared" si="59" ref="G182">ROUND(D182*E182,2)</f>
        <v>0</v>
      </c>
      <c r="H182" s="42"/>
      <c r="I182" s="42"/>
    </row>
    <row r="183" spans="1:9" s="16" customFormat="1" ht="42.75">
      <c r="A183" s="30" t="s">
        <v>412</v>
      </c>
      <c r="B183" s="62" t="s">
        <v>170</v>
      </c>
      <c r="C183" s="40" t="s">
        <v>30</v>
      </c>
      <c r="D183" s="39">
        <v>5</v>
      </c>
      <c r="E183" s="59"/>
      <c r="F183" s="41" t="e" cm="1">
        <f t="array" ca="1" aca="1" ref="F183">numtext(E183)</f>
        <v>#NAME?</v>
      </c>
      <c r="G183" s="59">
        <f t="shared" si="56"/>
        <v>0</v>
      </c>
      <c r="H183" s="42"/>
      <c r="I183" s="42"/>
    </row>
    <row r="184" spans="1:9" s="16" customFormat="1" ht="57">
      <c r="A184" s="30" t="s">
        <v>458</v>
      </c>
      <c r="B184" s="62" t="s">
        <v>171</v>
      </c>
      <c r="C184" s="40" t="s">
        <v>30</v>
      </c>
      <c r="D184" s="39">
        <v>5</v>
      </c>
      <c r="E184" s="59"/>
      <c r="F184" s="41" t="e" cm="1">
        <f t="array" ca="1" aca="1" ref="F184">numtext(E184)</f>
        <v>#NAME?</v>
      </c>
      <c r="G184" s="59">
        <f t="shared" si="56"/>
        <v>0</v>
      </c>
      <c r="H184" s="42"/>
      <c r="I184" s="42"/>
    </row>
    <row r="185" spans="1:9" s="16" customFormat="1" ht="114">
      <c r="A185" s="30" t="s">
        <v>459</v>
      </c>
      <c r="B185" s="62" t="s">
        <v>305</v>
      </c>
      <c r="C185" s="40" t="s">
        <v>30</v>
      </c>
      <c r="D185" s="39">
        <v>5</v>
      </c>
      <c r="E185" s="59"/>
      <c r="F185" s="41" t="e" cm="1">
        <f t="array" ca="1" aca="1" ref="F185">numtext(E185)</f>
        <v>#NAME?</v>
      </c>
      <c r="G185" s="59">
        <f t="shared" si="56"/>
        <v>0</v>
      </c>
      <c r="H185" s="42"/>
      <c r="I185" s="42"/>
    </row>
    <row r="186" spans="1:9" s="16" customFormat="1" ht="15">
      <c r="A186" s="23" t="s">
        <v>47</v>
      </c>
      <c r="B186" s="61" t="s">
        <v>173</v>
      </c>
      <c r="C186" s="40"/>
      <c r="D186" s="39"/>
      <c r="E186" s="59"/>
      <c r="F186" s="41"/>
      <c r="G186" s="25">
        <f>SUM(G187:G193)</f>
        <v>0</v>
      </c>
      <c r="H186" s="42"/>
      <c r="I186" s="42"/>
    </row>
    <row r="187" spans="1:9" s="16" customFormat="1" ht="114">
      <c r="A187" s="30" t="s">
        <v>460</v>
      </c>
      <c r="B187" s="62" t="s">
        <v>306</v>
      </c>
      <c r="C187" s="40" t="s">
        <v>30</v>
      </c>
      <c r="D187" s="39">
        <v>3</v>
      </c>
      <c r="E187" s="59"/>
      <c r="F187" s="41" t="e" cm="1">
        <f t="array" ca="1" aca="1" ref="F187">numtext(E187)</f>
        <v>#NAME?</v>
      </c>
      <c r="G187" s="59">
        <f t="shared" si="60" ref="G187">ROUND(D187*E187,2)</f>
        <v>0</v>
      </c>
      <c r="H187" s="42"/>
      <c r="I187" s="42"/>
    </row>
    <row r="188" spans="1:9" s="16" customFormat="1" ht="114">
      <c r="A188" s="30" t="s">
        <v>461</v>
      </c>
      <c r="B188" s="62" t="s">
        <v>307</v>
      </c>
      <c r="C188" s="40" t="s">
        <v>30</v>
      </c>
      <c r="D188" s="39">
        <v>1</v>
      </c>
      <c r="E188" s="59"/>
      <c r="F188" s="41" t="e" cm="1">
        <f t="array" ca="1" aca="1" ref="F188">numtext(E188)</f>
        <v>#NAME?</v>
      </c>
      <c r="G188" s="59">
        <f t="shared" si="61" ref="G188">ROUND(D188*E188,2)</f>
        <v>0</v>
      </c>
      <c r="H188" s="42"/>
      <c r="I188" s="42"/>
    </row>
    <row r="189" spans="1:10" s="16" customFormat="1" ht="171">
      <c r="A189" s="30" t="s">
        <v>462</v>
      </c>
      <c r="B189" s="62" t="s">
        <v>308</v>
      </c>
      <c r="C189" s="40" t="s">
        <v>30</v>
      </c>
      <c r="D189" s="39">
        <v>2</v>
      </c>
      <c r="E189" s="59"/>
      <c r="F189" s="41" t="e" cm="1">
        <f t="array" ca="1" aca="1" ref="F189">numtext(E189)</f>
        <v>#NAME?</v>
      </c>
      <c r="G189" s="59">
        <f t="shared" si="62" ref="G189">ROUND(D189*E189,2)</f>
        <v>0</v>
      </c>
      <c r="H189" s="42"/>
      <c r="I189" s="42"/>
      <c r="J189" s="63"/>
    </row>
    <row r="190" spans="1:10" s="16" customFormat="1" ht="185.25">
      <c r="A190" s="30" t="s">
        <v>463</v>
      </c>
      <c r="B190" s="62" t="s">
        <v>486</v>
      </c>
      <c r="C190" s="40" t="s">
        <v>30</v>
      </c>
      <c r="D190" s="39">
        <v>1</v>
      </c>
      <c r="E190" s="59"/>
      <c r="F190" s="41" t="e" cm="1">
        <f t="array" ca="1" aca="1" ref="F190">numtext(E190)</f>
        <v>#NAME?</v>
      </c>
      <c r="G190" s="59">
        <f t="shared" si="63" ref="G190">ROUND(D190*E190,2)</f>
        <v>0</v>
      </c>
      <c r="H190" s="42"/>
      <c r="I190" s="42"/>
      <c r="J190" s="63"/>
    </row>
    <row r="191" spans="1:10" s="16" customFormat="1" ht="42.75">
      <c r="A191" s="30" t="s">
        <v>464</v>
      </c>
      <c r="B191" s="62" t="s">
        <v>309</v>
      </c>
      <c r="C191" s="40" t="s">
        <v>30</v>
      </c>
      <c r="D191" s="39">
        <v>4</v>
      </c>
      <c r="E191" s="59"/>
      <c r="F191" s="41" t="e" cm="1">
        <f t="array" ca="1" aca="1" ref="F191">numtext(E191)</f>
        <v>#NAME?</v>
      </c>
      <c r="G191" s="59">
        <f t="shared" si="64" ref="G191">ROUND(D191*E191,2)</f>
        <v>0</v>
      </c>
      <c r="H191" s="42"/>
      <c r="I191" s="42"/>
      <c r="J191" s="63"/>
    </row>
    <row r="192" spans="1:9" s="16" customFormat="1" ht="71.25">
      <c r="A192" s="30" t="s">
        <v>465</v>
      </c>
      <c r="B192" s="62" t="s">
        <v>174</v>
      </c>
      <c r="C192" s="40" t="s">
        <v>30</v>
      </c>
      <c r="D192" s="39">
        <v>4</v>
      </c>
      <c r="E192" s="59"/>
      <c r="F192" s="41" t="e" cm="1">
        <f t="array" ca="1" aca="1" ref="F192">numtext(E192)</f>
        <v>#NAME?</v>
      </c>
      <c r="G192" s="59">
        <f>ROUND(D192*E192,2)</f>
        <v>0</v>
      </c>
      <c r="H192" s="42"/>
      <c r="I192" s="42"/>
    </row>
    <row r="193" spans="1:9" s="16" customFormat="1" ht="128.25">
      <c r="A193" s="30" t="s">
        <v>466</v>
      </c>
      <c r="B193" s="62" t="s">
        <v>310</v>
      </c>
      <c r="C193" s="40" t="s">
        <v>30</v>
      </c>
      <c r="D193" s="39">
        <v>2</v>
      </c>
      <c r="E193" s="59"/>
      <c r="F193" s="41" t="e" cm="1">
        <f t="array" ca="1" aca="1" ref="F193">numtext(E193)</f>
        <v>#NAME?</v>
      </c>
      <c r="G193" s="59">
        <f t="shared" si="65" ref="G193">ROUND(D193*E193,2)</f>
        <v>0</v>
      </c>
      <c r="H193" s="42"/>
      <c r="I193" s="42"/>
    </row>
    <row r="194" spans="1:9" s="16" customFormat="1" ht="15">
      <c r="A194" s="23" t="s">
        <v>48</v>
      </c>
      <c r="B194" s="61" t="s">
        <v>175</v>
      </c>
      <c r="C194" s="40"/>
      <c r="D194" s="39"/>
      <c r="E194" s="59"/>
      <c r="F194" s="41"/>
      <c r="G194" s="25">
        <f>SUM(G195:G197)</f>
        <v>0</v>
      </c>
      <c r="H194" s="42"/>
      <c r="I194" s="42"/>
    </row>
    <row r="195" spans="1:9" s="16" customFormat="1" ht="142.5">
      <c r="A195" s="30" t="s">
        <v>526</v>
      </c>
      <c r="B195" s="62" t="s">
        <v>176</v>
      </c>
      <c r="C195" s="40" t="s">
        <v>25</v>
      </c>
      <c r="D195" s="39">
        <v>5.50</v>
      </c>
      <c r="E195" s="59"/>
      <c r="F195" s="41" t="e" cm="1">
        <f t="array" ca="1" aca="1" ref="F195">numtext(E195)</f>
        <v>#NAME?</v>
      </c>
      <c r="G195" s="59">
        <f t="shared" si="66" ref="G195">ROUND(D195*E195,2)</f>
        <v>0</v>
      </c>
      <c r="H195" s="42"/>
      <c r="I195" s="42"/>
    </row>
    <row r="196" spans="1:9" s="16" customFormat="1" ht="85.5">
      <c r="A196" s="30" t="s">
        <v>467</v>
      </c>
      <c r="B196" s="62" t="s">
        <v>438</v>
      </c>
      <c r="C196" s="40" t="s">
        <v>25</v>
      </c>
      <c r="D196" s="39">
        <v>5.50</v>
      </c>
      <c r="E196" s="59"/>
      <c r="F196" s="41" t="e" cm="1">
        <f t="array" ca="1" aca="1" ref="F196">numtext(E196)</f>
        <v>#NAME?</v>
      </c>
      <c r="G196" s="59">
        <f>ROUND(D196*E196,2)</f>
        <v>0</v>
      </c>
      <c r="H196" s="42"/>
      <c r="I196" s="42"/>
    </row>
    <row r="197" spans="1:9" s="16" customFormat="1" ht="85.5">
      <c r="A197" s="30" t="s">
        <v>468</v>
      </c>
      <c r="B197" s="62" t="s">
        <v>177</v>
      </c>
      <c r="C197" s="40" t="s">
        <v>25</v>
      </c>
      <c r="D197" s="39">
        <v>5.50</v>
      </c>
      <c r="E197" s="59"/>
      <c r="F197" s="41" t="e" cm="1">
        <f t="array" ca="1" aca="1" ref="F197">numtext(E197)</f>
        <v>#NAME?</v>
      </c>
      <c r="G197" s="59">
        <f>ROUND(D197*E197,2)</f>
        <v>0</v>
      </c>
      <c r="H197" s="42"/>
      <c r="I197" s="42"/>
    </row>
    <row r="198" spans="1:9" s="16" customFormat="1" ht="15">
      <c r="A198" s="23" t="s">
        <v>49</v>
      </c>
      <c r="B198" s="61" t="s">
        <v>178</v>
      </c>
      <c r="C198" s="40"/>
      <c r="D198" s="39"/>
      <c r="E198" s="59"/>
      <c r="F198" s="41"/>
      <c r="G198" s="25">
        <f>SUM(G199:G200)</f>
        <v>0</v>
      </c>
      <c r="H198" s="42"/>
      <c r="I198" s="42"/>
    </row>
    <row r="199" spans="1:9" s="16" customFormat="1" ht="114">
      <c r="A199" s="30" t="s">
        <v>568</v>
      </c>
      <c r="B199" s="62" t="s">
        <v>311</v>
      </c>
      <c r="C199" s="40" t="s">
        <v>30</v>
      </c>
      <c r="D199" s="39">
        <v>1</v>
      </c>
      <c r="E199" s="59"/>
      <c r="F199" s="41" t="e" cm="1">
        <f t="array" ca="1" aca="1" ref="F199">numtext(E199)</f>
        <v>#NAME?</v>
      </c>
      <c r="G199" s="59">
        <f t="shared" si="67" ref="G199:G200">ROUND(D199*E199,2)</f>
        <v>0</v>
      </c>
      <c r="H199" s="42"/>
      <c r="I199" s="42"/>
    </row>
    <row r="200" spans="1:9" s="16" customFormat="1" ht="114">
      <c r="A200" s="30" t="s">
        <v>569</v>
      </c>
      <c r="B200" s="62" t="s">
        <v>312</v>
      </c>
      <c r="C200" s="40" t="s">
        <v>30</v>
      </c>
      <c r="D200" s="39">
        <v>2</v>
      </c>
      <c r="E200" s="59"/>
      <c r="F200" s="41" t="e" cm="1">
        <f t="array" ca="1" aca="1" ref="F200">numtext(E200)</f>
        <v>#NAME?</v>
      </c>
      <c r="G200" s="59">
        <f t="shared" si="67"/>
        <v>0</v>
      </c>
      <c r="H200" s="42"/>
      <c r="I200" s="42"/>
    </row>
    <row r="201" spans="1:9" s="16" customFormat="1" ht="15">
      <c r="A201" s="23" t="s">
        <v>50</v>
      </c>
      <c r="B201" s="61" t="s">
        <v>179</v>
      </c>
      <c r="C201" s="40"/>
      <c r="D201" s="39"/>
      <c r="E201" s="59"/>
      <c r="F201" s="41"/>
      <c r="G201" s="25">
        <f>SUM(G202:G206)</f>
        <v>0</v>
      </c>
      <c r="H201" s="42"/>
      <c r="I201" s="42"/>
    </row>
    <row r="202" spans="1:9" s="16" customFormat="1" ht="270.75">
      <c r="A202" s="30" t="s">
        <v>570</v>
      </c>
      <c r="B202" s="62" t="s">
        <v>437</v>
      </c>
      <c r="C202" s="40" t="s">
        <v>30</v>
      </c>
      <c r="D202" s="39">
        <v>2</v>
      </c>
      <c r="E202" s="59"/>
      <c r="F202" s="41" t="e" cm="1">
        <f t="array" ca="1" aca="1" ref="F202">numtext(E202)</f>
        <v>#NAME?</v>
      </c>
      <c r="G202" s="59">
        <f t="shared" si="68" ref="G202">ROUND(D202*E202,2)</f>
        <v>0</v>
      </c>
      <c r="H202" s="42"/>
      <c r="I202" s="42"/>
    </row>
    <row r="203" spans="1:9" s="16" customFormat="1" ht="213.75">
      <c r="A203" s="30" t="s">
        <v>469</v>
      </c>
      <c r="B203" s="62" t="s">
        <v>180</v>
      </c>
      <c r="C203" s="40" t="s">
        <v>30</v>
      </c>
      <c r="D203" s="39">
        <v>4</v>
      </c>
      <c r="E203" s="59"/>
      <c r="F203" s="41" t="e" cm="1">
        <f t="array" ca="1" aca="1" ref="F203">numtext(E203)</f>
        <v>#NAME?</v>
      </c>
      <c r="G203" s="59">
        <f t="shared" si="69" ref="G203">ROUND(D203*E203,2)</f>
        <v>0</v>
      </c>
      <c r="H203" s="42"/>
      <c r="I203" s="42"/>
    </row>
    <row r="204" spans="1:10" s="16" customFormat="1" ht="85.5">
      <c r="A204" s="30" t="s">
        <v>571</v>
      </c>
      <c r="B204" s="62" t="s">
        <v>106</v>
      </c>
      <c r="C204" s="40" t="s">
        <v>30</v>
      </c>
      <c r="D204" s="39">
        <v>2</v>
      </c>
      <c r="E204" s="59"/>
      <c r="F204" s="41" t="e" cm="1">
        <f t="array" ca="1" aca="1" ref="F204">numtext(E204)</f>
        <v>#NAME?</v>
      </c>
      <c r="G204" s="59">
        <f t="shared" si="70" ref="G204">ROUND(D204*E204,2)</f>
        <v>0</v>
      </c>
      <c r="H204" s="42"/>
      <c r="I204" s="42"/>
      <c r="J204" s="63"/>
    </row>
    <row r="205" spans="1:9" s="16" customFormat="1" ht="128.25">
      <c r="A205" s="30" t="s">
        <v>572</v>
      </c>
      <c r="B205" s="62" t="s">
        <v>107</v>
      </c>
      <c r="C205" s="40" t="s">
        <v>30</v>
      </c>
      <c r="D205" s="39">
        <v>2</v>
      </c>
      <c r="E205" s="59"/>
      <c r="F205" s="41" t="e" cm="1">
        <f t="array" ca="1" aca="1" ref="F205">numtext(E205)</f>
        <v>#NAME?</v>
      </c>
      <c r="G205" s="59">
        <f t="shared" si="71" ref="G205:G206">ROUND(D205*E205,2)</f>
        <v>0</v>
      </c>
      <c r="H205" s="42"/>
      <c r="I205" s="42"/>
    </row>
    <row r="206" spans="1:9" s="16" customFormat="1" ht="99.75">
      <c r="A206" s="30" t="s">
        <v>470</v>
      </c>
      <c r="B206" s="62" t="s">
        <v>451</v>
      </c>
      <c r="C206" s="40" t="s">
        <v>30</v>
      </c>
      <c r="D206" s="39">
        <v>2</v>
      </c>
      <c r="E206" s="59"/>
      <c r="F206" s="41" t="e" cm="1">
        <f t="array" ca="1" aca="1" ref="F206">numtext(E206)</f>
        <v>#NAME?</v>
      </c>
      <c r="G206" s="59">
        <f t="shared" si="71"/>
        <v>0</v>
      </c>
      <c r="H206" s="42"/>
      <c r="I206" s="42"/>
    </row>
    <row r="207" spans="1:9" s="16" customFormat="1" ht="15">
      <c r="A207" s="23" t="s">
        <v>51</v>
      </c>
      <c r="B207" s="61" t="s">
        <v>181</v>
      </c>
      <c r="C207" s="40"/>
      <c r="D207" s="39"/>
      <c r="E207" s="59"/>
      <c r="F207" s="41"/>
      <c r="G207" s="25">
        <f>SUM(G208:G231)</f>
        <v>0</v>
      </c>
      <c r="H207" s="42"/>
      <c r="I207" s="42"/>
    </row>
    <row r="208" spans="1:9" s="16" customFormat="1" ht="114">
      <c r="A208" s="30" t="s">
        <v>573</v>
      </c>
      <c r="B208" s="62" t="s">
        <v>314</v>
      </c>
      <c r="C208" s="40" t="s">
        <v>33</v>
      </c>
      <c r="D208" s="39">
        <v>1</v>
      </c>
      <c r="E208" s="59"/>
      <c r="F208" s="41" t="e" cm="1">
        <f t="array" ca="1" aca="1" ref="F208">numtext(E208)</f>
        <v>#NAME?</v>
      </c>
      <c r="G208" s="59">
        <f t="shared" si="72" ref="G208:G209">ROUND(D208*E208,2)</f>
        <v>0</v>
      </c>
      <c r="H208" s="42"/>
      <c r="I208" s="42"/>
    </row>
    <row r="209" spans="1:9" s="16" customFormat="1" ht="128.25">
      <c r="A209" s="30" t="s">
        <v>471</v>
      </c>
      <c r="B209" s="62" t="s">
        <v>316</v>
      </c>
      <c r="C209" s="40" t="s">
        <v>33</v>
      </c>
      <c r="D209" s="39">
        <v>1</v>
      </c>
      <c r="E209" s="59"/>
      <c r="F209" s="41" t="e" cm="1">
        <f t="array" ca="1" aca="1" ref="F209">numtext(E209)</f>
        <v>#NAME?</v>
      </c>
      <c r="G209" s="59">
        <f t="shared" si="72"/>
        <v>0</v>
      </c>
      <c r="H209" s="42"/>
      <c r="I209" s="42"/>
    </row>
    <row r="210" spans="1:9" s="16" customFormat="1" ht="57">
      <c r="A210" s="30" t="s">
        <v>574</v>
      </c>
      <c r="B210" s="62" t="s">
        <v>71</v>
      </c>
      <c r="C210" s="40" t="s">
        <v>30</v>
      </c>
      <c r="D210" s="39">
        <v>1</v>
      </c>
      <c r="E210" s="59"/>
      <c r="F210" s="41" t="e" cm="1">
        <f t="array" ca="1" aca="1" ref="F210">numtext(E210)</f>
        <v>#NAME?</v>
      </c>
      <c r="G210" s="59">
        <f>ROUND(D210*E210,2)</f>
        <v>0</v>
      </c>
      <c r="H210" s="42"/>
      <c r="I210" s="42"/>
    </row>
    <row r="211" spans="1:9" s="16" customFormat="1" ht="85.5">
      <c r="A211" s="30" t="s">
        <v>326</v>
      </c>
      <c r="B211" s="62" t="s">
        <v>72</v>
      </c>
      <c r="C211" s="40" t="s">
        <v>30</v>
      </c>
      <c r="D211" s="39">
        <v>1</v>
      </c>
      <c r="E211" s="59"/>
      <c r="F211" s="41" t="e" cm="1">
        <f t="array" ca="1" aca="1" ref="F211">numtext(E211)</f>
        <v>#NAME?</v>
      </c>
      <c r="G211" s="59">
        <f>ROUND(D211*E211,2)</f>
        <v>0</v>
      </c>
      <c r="H211" s="42"/>
      <c r="I211" s="42"/>
    </row>
    <row r="212" spans="1:9" s="16" customFormat="1" ht="142.5">
      <c r="A212" s="30" t="s">
        <v>527</v>
      </c>
      <c r="B212" s="62" t="s">
        <v>112</v>
      </c>
      <c r="C212" s="40" t="s">
        <v>30</v>
      </c>
      <c r="D212" s="39">
        <v>1</v>
      </c>
      <c r="E212" s="59"/>
      <c r="F212" s="41" t="e" cm="1">
        <f t="array" ca="1" aca="1" ref="F212">numtext(E212)</f>
        <v>#NAME?</v>
      </c>
      <c r="G212" s="59">
        <f t="shared" si="73" ref="G212:G216">ROUND(D212*E212,2)</f>
        <v>0</v>
      </c>
      <c r="H212" s="42"/>
      <c r="I212" s="42"/>
    </row>
    <row r="213" spans="1:9" s="16" customFormat="1" ht="71.25">
      <c r="A213" s="30" t="s">
        <v>317</v>
      </c>
      <c r="B213" s="62" t="s">
        <v>95</v>
      </c>
      <c r="C213" s="40" t="s">
        <v>28</v>
      </c>
      <c r="D213" s="39">
        <v>18</v>
      </c>
      <c r="E213" s="59"/>
      <c r="F213" s="41" t="e" cm="1">
        <f t="array" ca="1" aca="1" ref="F213">numtext(E213)</f>
        <v>#NAME?</v>
      </c>
      <c r="G213" s="59">
        <f t="shared" si="73"/>
        <v>0</v>
      </c>
      <c r="H213" s="42"/>
      <c r="I213" s="42"/>
    </row>
    <row r="214" spans="1:9" s="16" customFormat="1" ht="71.25">
      <c r="A214" s="30" t="s">
        <v>252</v>
      </c>
      <c r="B214" s="62" t="s">
        <v>318</v>
      </c>
      <c r="C214" s="40" t="s">
        <v>28</v>
      </c>
      <c r="D214" s="39">
        <v>5</v>
      </c>
      <c r="E214" s="59"/>
      <c r="F214" s="41" t="e" cm="1">
        <f t="array" ca="1" aca="1" ref="F214">numtext(E214)</f>
        <v>#NAME?</v>
      </c>
      <c r="G214" s="59">
        <f t="shared" si="73"/>
        <v>0</v>
      </c>
      <c r="H214" s="42"/>
      <c r="I214" s="42"/>
    </row>
    <row r="215" spans="1:9" s="16" customFormat="1" ht="42.75">
      <c r="A215" s="30" t="s">
        <v>319</v>
      </c>
      <c r="B215" s="62" t="s">
        <v>454</v>
      </c>
      <c r="C215" s="40" t="s">
        <v>28</v>
      </c>
      <c r="D215" s="39">
        <v>23</v>
      </c>
      <c r="E215" s="59"/>
      <c r="F215" s="41" t="e" cm="1">
        <f t="array" ca="1" aca="1" ref="F215">numtext(E215)</f>
        <v>#NAME?</v>
      </c>
      <c r="G215" s="59">
        <f t="shared" si="74" ref="G215">ROUND(D215*E215,2)</f>
        <v>0</v>
      </c>
      <c r="H215" s="42"/>
      <c r="I215" s="42"/>
    </row>
    <row r="216" spans="1:9" s="16" customFormat="1" ht="57">
      <c r="A216" s="30" t="s">
        <v>253</v>
      </c>
      <c r="B216" s="62" t="s">
        <v>320</v>
      </c>
      <c r="C216" s="40" t="s">
        <v>30</v>
      </c>
      <c r="D216" s="39">
        <v>3</v>
      </c>
      <c r="E216" s="59"/>
      <c r="F216" s="41" t="e" cm="1">
        <f t="array" ca="1" aca="1" ref="F216">numtext(E216)</f>
        <v>#NAME?</v>
      </c>
      <c r="G216" s="59">
        <f t="shared" si="73"/>
        <v>0</v>
      </c>
      <c r="H216" s="42"/>
      <c r="I216" s="42"/>
    </row>
    <row r="217" spans="1:10" s="16" customFormat="1" ht="57">
      <c r="A217" s="30" t="s">
        <v>254</v>
      </c>
      <c r="B217" s="62" t="s">
        <v>113</v>
      </c>
      <c r="C217" s="40" t="s">
        <v>30</v>
      </c>
      <c r="D217" s="39">
        <v>2</v>
      </c>
      <c r="E217" s="59"/>
      <c r="F217" s="41" t="e" cm="1">
        <f t="array" ca="1" aca="1" ref="F217">numtext(E217)</f>
        <v>#NAME?</v>
      </c>
      <c r="G217" s="59">
        <f t="shared" si="75" ref="G217">ROUND(D217*E217,2)</f>
        <v>0</v>
      </c>
      <c r="H217" s="42"/>
      <c r="I217" s="42"/>
      <c r="J217" s="63"/>
    </row>
    <row r="218" spans="1:10" s="16" customFormat="1" ht="57">
      <c r="A218" s="30" t="s">
        <v>528</v>
      </c>
      <c r="B218" s="62" t="s">
        <v>114</v>
      </c>
      <c r="C218" s="40" t="s">
        <v>30</v>
      </c>
      <c r="D218" s="39">
        <v>1</v>
      </c>
      <c r="E218" s="59"/>
      <c r="F218" s="41" t="e" cm="1">
        <f t="array" ca="1" aca="1" ref="F218">numtext(E218)</f>
        <v>#NAME?</v>
      </c>
      <c r="G218" s="59">
        <f t="shared" si="76" ref="G218:G219">ROUND(D218*E218,2)</f>
        <v>0</v>
      </c>
      <c r="H218" s="42"/>
      <c r="I218" s="42"/>
      <c r="J218" s="63"/>
    </row>
    <row r="219" spans="1:10" s="16" customFormat="1" ht="71.25">
      <c r="A219" s="30" t="s">
        <v>472</v>
      </c>
      <c r="B219" s="62" t="s">
        <v>321</v>
      </c>
      <c r="C219" s="40" t="s">
        <v>30</v>
      </c>
      <c r="D219" s="39">
        <v>2</v>
      </c>
      <c r="E219" s="59"/>
      <c r="F219" s="41" t="e" cm="1">
        <f t="array" ca="1" aca="1" ref="F219">numtext(E219)</f>
        <v>#NAME?</v>
      </c>
      <c r="G219" s="59">
        <f t="shared" si="76"/>
        <v>0</v>
      </c>
      <c r="H219" s="42"/>
      <c r="I219" s="42"/>
      <c r="J219" s="63"/>
    </row>
    <row r="220" spans="1:10" s="16" customFormat="1" ht="71.25">
      <c r="A220" s="30" t="s">
        <v>529</v>
      </c>
      <c r="B220" s="62" t="s">
        <v>115</v>
      </c>
      <c r="C220" s="40" t="s">
        <v>30</v>
      </c>
      <c r="D220" s="39">
        <v>3</v>
      </c>
      <c r="E220" s="59"/>
      <c r="F220" s="41" t="e" cm="1">
        <f t="array" ca="1" aca="1" ref="F220">numtext(E220)</f>
        <v>#NAME?</v>
      </c>
      <c r="G220" s="59">
        <f t="shared" si="77" ref="G220:G226">ROUND(D220*E220,2)</f>
        <v>0</v>
      </c>
      <c r="H220" s="42"/>
      <c r="I220" s="42"/>
      <c r="J220" s="63"/>
    </row>
    <row r="221" spans="1:10" s="16" customFormat="1" ht="57">
      <c r="A221" s="30" t="s">
        <v>575</v>
      </c>
      <c r="B221" s="62" t="s">
        <v>116</v>
      </c>
      <c r="C221" s="40" t="s">
        <v>30</v>
      </c>
      <c r="D221" s="39">
        <v>1</v>
      </c>
      <c r="E221" s="59"/>
      <c r="F221" s="41" t="e" cm="1">
        <f t="array" ca="1" aca="1" ref="F221">numtext(E221)</f>
        <v>#NAME?</v>
      </c>
      <c r="G221" s="59">
        <f t="shared" si="77"/>
        <v>0</v>
      </c>
      <c r="H221" s="42"/>
      <c r="I221" s="42"/>
      <c r="J221" s="63"/>
    </row>
    <row r="222" spans="1:10" s="16" customFormat="1" ht="71.25">
      <c r="A222" s="30" t="s">
        <v>530</v>
      </c>
      <c r="B222" s="62" t="s">
        <v>322</v>
      </c>
      <c r="C222" s="40" t="s">
        <v>30</v>
      </c>
      <c r="D222" s="39">
        <v>1</v>
      </c>
      <c r="E222" s="59"/>
      <c r="F222" s="41" t="e" cm="1">
        <f t="array" ca="1" aca="1" ref="F222">numtext(E222)</f>
        <v>#NAME?</v>
      </c>
      <c r="G222" s="59">
        <f t="shared" si="77"/>
        <v>0</v>
      </c>
      <c r="H222" s="42"/>
      <c r="I222" s="42"/>
      <c r="J222" s="63"/>
    </row>
    <row r="223" spans="1:10" s="16" customFormat="1" ht="57">
      <c r="A223" s="30" t="s">
        <v>413</v>
      </c>
      <c r="B223" s="62" t="s">
        <v>290</v>
      </c>
      <c r="C223" s="40" t="s">
        <v>28</v>
      </c>
      <c r="D223" s="39">
        <v>20</v>
      </c>
      <c r="E223" s="59"/>
      <c r="F223" s="41" t="e" cm="1">
        <f t="array" ca="1" aca="1" ref="F223">numtext(E223)</f>
        <v>#NAME?</v>
      </c>
      <c r="G223" s="59">
        <f t="shared" si="77"/>
        <v>0</v>
      </c>
      <c r="H223" s="42"/>
      <c r="I223" s="42"/>
      <c r="J223" s="63"/>
    </row>
    <row r="224" spans="1:10" s="16" customFormat="1" ht="71.25">
      <c r="A224" s="30" t="s">
        <v>576</v>
      </c>
      <c r="B224" s="62" t="s">
        <v>84</v>
      </c>
      <c r="C224" s="40" t="s">
        <v>32</v>
      </c>
      <c r="D224" s="39">
        <v>50</v>
      </c>
      <c r="E224" s="59"/>
      <c r="F224" s="41" t="e" cm="1">
        <f t="array" ca="1" aca="1" ref="F224">numtext(E224)</f>
        <v>#NAME?</v>
      </c>
      <c r="G224" s="59">
        <f t="shared" si="77"/>
        <v>0</v>
      </c>
      <c r="H224" s="42"/>
      <c r="I224" s="42"/>
      <c r="J224" s="63"/>
    </row>
    <row r="225" spans="1:10" s="16" customFormat="1" ht="57">
      <c r="A225" s="30" t="s">
        <v>414</v>
      </c>
      <c r="B225" s="62" t="s">
        <v>323</v>
      </c>
      <c r="C225" s="40" t="s">
        <v>30</v>
      </c>
      <c r="D225" s="39">
        <v>10</v>
      </c>
      <c r="E225" s="59"/>
      <c r="F225" s="41" t="e" cm="1">
        <f t="array" ca="1" aca="1" ref="F225">numtext(E225)</f>
        <v>#NAME?</v>
      </c>
      <c r="G225" s="59">
        <f t="shared" si="77"/>
        <v>0</v>
      </c>
      <c r="H225" s="42"/>
      <c r="I225" s="42"/>
      <c r="J225" s="63"/>
    </row>
    <row r="226" spans="1:10" s="16" customFormat="1" ht="71.25">
      <c r="A226" s="30" t="s">
        <v>415</v>
      </c>
      <c r="B226" s="62" t="s">
        <v>324</v>
      </c>
      <c r="C226" s="40" t="s">
        <v>30</v>
      </c>
      <c r="D226" s="39">
        <v>3</v>
      </c>
      <c r="E226" s="59"/>
      <c r="F226" s="41" t="e" cm="1">
        <f t="array" ca="1" aca="1" ref="F226">numtext(E226)</f>
        <v>#NAME?</v>
      </c>
      <c r="G226" s="59">
        <f t="shared" si="77"/>
        <v>0</v>
      </c>
      <c r="H226" s="42"/>
      <c r="I226" s="42"/>
      <c r="J226" s="63"/>
    </row>
    <row r="227" spans="1:10" s="16" customFormat="1" ht="71.25">
      <c r="A227" s="30" t="s">
        <v>327</v>
      </c>
      <c r="B227" s="62" t="s">
        <v>182</v>
      </c>
      <c r="C227" s="40" t="s">
        <v>30</v>
      </c>
      <c r="D227" s="39">
        <v>10</v>
      </c>
      <c r="E227" s="59"/>
      <c r="F227" s="41" t="e" cm="1">
        <f t="array" ca="1" aca="1" ref="F227">numtext(E227)</f>
        <v>#NAME?</v>
      </c>
      <c r="G227" s="59">
        <f t="shared" si="78" ref="G227:G228">ROUND(D227*E227,2)</f>
        <v>0</v>
      </c>
      <c r="H227" s="42"/>
      <c r="I227" s="42"/>
      <c r="J227" s="63"/>
    </row>
    <row r="228" spans="1:10" s="16" customFormat="1" ht="57">
      <c r="A228" s="30" t="s">
        <v>416</v>
      </c>
      <c r="B228" s="62" t="s">
        <v>117</v>
      </c>
      <c r="C228" s="40" t="s">
        <v>30</v>
      </c>
      <c r="D228" s="39">
        <v>1</v>
      </c>
      <c r="E228" s="59"/>
      <c r="F228" s="41" t="e" cm="1">
        <f t="array" ca="1" aca="1" ref="F228">numtext(E228)</f>
        <v>#NAME?</v>
      </c>
      <c r="G228" s="59">
        <f t="shared" si="78"/>
        <v>0</v>
      </c>
      <c r="H228" s="42"/>
      <c r="I228" s="42"/>
      <c r="J228" s="63"/>
    </row>
    <row r="229" spans="1:9" s="16" customFormat="1" ht="57">
      <c r="A229" s="30" t="s">
        <v>329</v>
      </c>
      <c r="B229" s="62" t="s">
        <v>338</v>
      </c>
      <c r="C229" s="40" t="s">
        <v>30</v>
      </c>
      <c r="D229" s="39">
        <v>1</v>
      </c>
      <c r="E229" s="59"/>
      <c r="F229" s="41" t="e" cm="1">
        <f t="array" ca="1" aca="1" ref="F229">numtext(E229)</f>
        <v>#NAME?</v>
      </c>
      <c r="G229" s="59">
        <f t="shared" si="79" ref="G229:G231">ROUND(D229*E229,2)</f>
        <v>0</v>
      </c>
      <c r="H229" s="42"/>
      <c r="I229" s="42"/>
    </row>
    <row r="230" spans="1:9" s="16" customFormat="1" ht="85.5">
      <c r="A230" s="30" t="s">
        <v>531</v>
      </c>
      <c r="B230" s="62" t="s">
        <v>455</v>
      </c>
      <c r="C230" s="40" t="s">
        <v>30</v>
      </c>
      <c r="D230" s="39">
        <v>1</v>
      </c>
      <c r="E230" s="59"/>
      <c r="F230" s="41" t="e" cm="1">
        <f t="array" ca="1" aca="1" ref="F230">numtext(E230)</f>
        <v>#NAME?</v>
      </c>
      <c r="G230" s="59">
        <f t="shared" si="80" ref="G230">ROUND(D230*E230,2)</f>
        <v>0</v>
      </c>
      <c r="H230" s="42"/>
      <c r="I230" s="42"/>
    </row>
    <row r="231" spans="1:9" s="16" customFormat="1" ht="57">
      <c r="A231" s="30" t="s">
        <v>330</v>
      </c>
      <c r="B231" s="62" t="s">
        <v>339</v>
      </c>
      <c r="C231" s="40" t="s">
        <v>30</v>
      </c>
      <c r="D231" s="39">
        <v>2</v>
      </c>
      <c r="E231" s="59"/>
      <c r="F231" s="41" t="e" cm="1">
        <f t="array" ca="1" aca="1" ref="F231">numtext(E231)</f>
        <v>#NAME?</v>
      </c>
      <c r="G231" s="59">
        <f t="shared" si="79"/>
        <v>0</v>
      </c>
      <c r="H231" s="42"/>
      <c r="I231" s="42"/>
    </row>
    <row r="232" spans="1:9" s="16" customFormat="1" ht="15">
      <c r="A232" s="23" t="s">
        <v>52</v>
      </c>
      <c r="B232" s="61" t="s">
        <v>183</v>
      </c>
      <c r="C232" s="40"/>
      <c r="D232" s="39"/>
      <c r="E232" s="59"/>
      <c r="F232" s="41"/>
      <c r="G232" s="25">
        <f>SUM(G233:G241)</f>
        <v>0</v>
      </c>
      <c r="H232" s="42"/>
      <c r="I232" s="42"/>
    </row>
    <row r="233" spans="1:9" s="16" customFormat="1" ht="114">
      <c r="A233" s="30" t="s">
        <v>255</v>
      </c>
      <c r="B233" s="62" t="s">
        <v>325</v>
      </c>
      <c r="C233" s="40" t="s">
        <v>33</v>
      </c>
      <c r="D233" s="39">
        <v>7</v>
      </c>
      <c r="E233" s="59"/>
      <c r="F233" s="41" t="e" cm="1">
        <f t="array" ca="1" aca="1" ref="F233">numtext(E233)</f>
        <v>#NAME?</v>
      </c>
      <c r="G233" s="59">
        <f t="shared" si="81" ref="G233:G236">ROUND(D233*E233,2)</f>
        <v>0</v>
      </c>
      <c r="H233" s="42"/>
      <c r="I233" s="42"/>
    </row>
    <row r="234" spans="1:9" s="16" customFormat="1" ht="57">
      <c r="A234" s="30" t="s">
        <v>532</v>
      </c>
      <c r="B234" s="62" t="s">
        <v>80</v>
      </c>
      <c r="C234" s="40" t="s">
        <v>30</v>
      </c>
      <c r="D234" s="39">
        <v>7</v>
      </c>
      <c r="E234" s="59"/>
      <c r="F234" s="41" t="e" cm="1">
        <f t="array" ca="1" aca="1" ref="F234">numtext(E234)</f>
        <v>#NAME?</v>
      </c>
      <c r="G234" s="59">
        <f>ROUND(D234*E234,2)</f>
        <v>0</v>
      </c>
      <c r="H234" s="42"/>
      <c r="I234" s="42"/>
    </row>
    <row r="235" spans="1:9" s="16" customFormat="1" ht="57">
      <c r="A235" s="30" t="s">
        <v>256</v>
      </c>
      <c r="B235" s="62" t="s">
        <v>70</v>
      </c>
      <c r="C235" s="40" t="s">
        <v>30</v>
      </c>
      <c r="D235" s="39">
        <v>7</v>
      </c>
      <c r="E235" s="59"/>
      <c r="F235" s="41" t="e" cm="1">
        <f t="array" ca="1" aca="1" ref="F235">numtext(E235)</f>
        <v>#NAME?</v>
      </c>
      <c r="G235" s="59">
        <f t="shared" si="82" ref="G235">ROUND(D235*E235,2)</f>
        <v>0</v>
      </c>
      <c r="H235" s="42"/>
      <c r="I235" s="42"/>
    </row>
    <row r="236" spans="1:9" s="16" customFormat="1" ht="57">
      <c r="A236" s="30" t="s">
        <v>417</v>
      </c>
      <c r="B236" s="62" t="s">
        <v>290</v>
      </c>
      <c r="C236" s="40" t="s">
        <v>28</v>
      </c>
      <c r="D236" s="39">
        <v>45</v>
      </c>
      <c r="E236" s="59"/>
      <c r="F236" s="41" t="e" cm="1">
        <f t="array" ca="1" aca="1" ref="F236">numtext(E236)</f>
        <v>#NAME?</v>
      </c>
      <c r="G236" s="59">
        <f t="shared" si="81"/>
        <v>0</v>
      </c>
      <c r="H236" s="42"/>
      <c r="I236" s="42"/>
    </row>
    <row r="237" spans="1:9" s="16" customFormat="1" ht="57">
      <c r="A237" s="30" t="s">
        <v>418</v>
      </c>
      <c r="B237" s="62" t="s">
        <v>323</v>
      </c>
      <c r="C237" s="40" t="s">
        <v>30</v>
      </c>
      <c r="D237" s="39">
        <v>20</v>
      </c>
      <c r="E237" s="59"/>
      <c r="F237" s="41" t="e" cm="1">
        <f t="array" ca="1" aca="1" ref="F237">numtext(E237)</f>
        <v>#NAME?</v>
      </c>
      <c r="G237" s="59">
        <f>ROUND(D237*E237,2)</f>
        <v>0</v>
      </c>
      <c r="H237" s="42"/>
      <c r="I237" s="42"/>
    </row>
    <row r="238" spans="1:9" s="16" customFormat="1" ht="57">
      <c r="A238" s="30" t="s">
        <v>419</v>
      </c>
      <c r="B238" s="62" t="s">
        <v>81</v>
      </c>
      <c r="C238" s="40" t="s">
        <v>30</v>
      </c>
      <c r="D238" s="39">
        <v>1</v>
      </c>
      <c r="E238" s="59"/>
      <c r="F238" s="41" t="e" cm="1">
        <f t="array" ca="1" aca="1" ref="F238">numtext(E238)</f>
        <v>#NAME?</v>
      </c>
      <c r="G238" s="59">
        <f t="shared" si="83" ref="G238">ROUND(D238*E238,2)</f>
        <v>0</v>
      </c>
      <c r="H238" s="42"/>
      <c r="I238" s="42"/>
    </row>
    <row r="239" spans="1:9" s="16" customFormat="1" ht="57">
      <c r="A239" s="30" t="s">
        <v>420</v>
      </c>
      <c r="B239" s="62" t="s">
        <v>82</v>
      </c>
      <c r="C239" s="40" t="s">
        <v>30</v>
      </c>
      <c r="D239" s="39">
        <v>1</v>
      </c>
      <c r="E239" s="59"/>
      <c r="F239" s="41" t="e" cm="1">
        <f t="array" ca="1" aca="1" ref="F239">numtext(E239)</f>
        <v>#NAME?</v>
      </c>
      <c r="G239" s="59">
        <f t="shared" si="84" ref="G239">ROUND(D239*E239,2)</f>
        <v>0</v>
      </c>
      <c r="H239" s="42"/>
      <c r="I239" s="42"/>
    </row>
    <row r="240" spans="1:9" s="16" customFormat="1" ht="57">
      <c r="A240" s="30" t="s">
        <v>421</v>
      </c>
      <c r="B240" s="62" t="s">
        <v>83</v>
      </c>
      <c r="C240" s="40" t="s">
        <v>30</v>
      </c>
      <c r="D240" s="39">
        <v>1</v>
      </c>
      <c r="E240" s="59"/>
      <c r="F240" s="41" t="e" cm="1">
        <f t="array" ca="1" aca="1" ref="F240">numtext(E240)</f>
        <v>#NAME?</v>
      </c>
      <c r="G240" s="59">
        <f t="shared" si="85" ref="G240">ROUND(D240*E240,2)</f>
        <v>0</v>
      </c>
      <c r="H240" s="42"/>
      <c r="I240" s="42"/>
    </row>
    <row r="241" spans="1:13" s="16" customFormat="1" ht="71.25">
      <c r="A241" s="30" t="s">
        <v>257</v>
      </c>
      <c r="B241" s="62" t="s">
        <v>84</v>
      </c>
      <c r="C241" s="40" t="s">
        <v>32</v>
      </c>
      <c r="D241" s="39">
        <v>90</v>
      </c>
      <c r="E241" s="59"/>
      <c r="F241" s="41" t="e" cm="1">
        <f t="array" ca="1" aca="1" ref="F241">numtext(E241)</f>
        <v>#NAME?</v>
      </c>
      <c r="G241" s="59">
        <f t="shared" si="86" ref="G241">ROUND(D241*E241,2)</f>
        <v>0</v>
      </c>
      <c r="H241" s="42"/>
      <c r="I241" s="42"/>
      <c r="L241" s="42"/>
      <c r="M241" s="63"/>
    </row>
    <row r="242" spans="1:9" s="16" customFormat="1" ht="15">
      <c r="A242" s="23" t="s">
        <v>53</v>
      </c>
      <c r="B242" s="61" t="s">
        <v>184</v>
      </c>
      <c r="C242" s="40"/>
      <c r="D242" s="39"/>
      <c r="E242" s="59"/>
      <c r="F242" s="41"/>
      <c r="G242" s="25">
        <f>SUM(G243:G244)</f>
        <v>0</v>
      </c>
      <c r="H242" s="42"/>
      <c r="I242" s="42"/>
    </row>
    <row r="243" spans="1:9" s="16" customFormat="1" ht="128.25">
      <c r="A243" s="30" t="s">
        <v>258</v>
      </c>
      <c r="B243" s="62" t="s">
        <v>73</v>
      </c>
      <c r="C243" s="40" t="s">
        <v>30</v>
      </c>
      <c r="D243" s="39">
        <v>6</v>
      </c>
      <c r="E243" s="59"/>
      <c r="F243" s="41" t="e" cm="1">
        <f t="array" ca="1" aca="1" ref="F243">numtext(E243)</f>
        <v>#NAME?</v>
      </c>
      <c r="G243" s="59">
        <f t="shared" si="87" ref="G243:G244">ROUND(D243*E243,2)</f>
        <v>0</v>
      </c>
      <c r="H243" s="42"/>
      <c r="I243" s="42"/>
    </row>
    <row r="244" spans="1:9" s="16" customFormat="1" ht="128.25">
      <c r="A244" s="30" t="s">
        <v>577</v>
      </c>
      <c r="B244" s="62" t="s">
        <v>74</v>
      </c>
      <c r="C244" s="40" t="s">
        <v>30</v>
      </c>
      <c r="D244" s="39">
        <v>1</v>
      </c>
      <c r="E244" s="59"/>
      <c r="F244" s="41" t="e" cm="1">
        <f t="array" ca="1" aca="1" ref="F244">numtext(E244)</f>
        <v>#NAME?</v>
      </c>
      <c r="G244" s="59">
        <f t="shared" si="87"/>
        <v>0</v>
      </c>
      <c r="H244" s="42"/>
      <c r="I244" s="42"/>
    </row>
    <row r="245" spans="1:9" s="16" customFormat="1" ht="15">
      <c r="A245" s="23" t="s">
        <v>54</v>
      </c>
      <c r="B245" s="61" t="s">
        <v>185</v>
      </c>
      <c r="C245" s="40"/>
      <c r="D245" s="39"/>
      <c r="E245" s="59"/>
      <c r="F245" s="41"/>
      <c r="G245" s="25">
        <f>SUM(G246:G277)</f>
        <v>0</v>
      </c>
      <c r="H245" s="42"/>
      <c r="I245" s="42"/>
    </row>
    <row r="246" spans="1:10" s="16" customFormat="1" ht="114">
      <c r="A246" s="30" t="s">
        <v>422</v>
      </c>
      <c r="B246" s="62" t="s">
        <v>476</v>
      </c>
      <c r="C246" s="40" t="s">
        <v>30</v>
      </c>
      <c r="D246" s="39">
        <v>2</v>
      </c>
      <c r="E246" s="59"/>
      <c r="F246" s="41" t="e" cm="1">
        <f t="array" ca="1" aca="1" ref="F246">numtext(E246)</f>
        <v>#NAME?</v>
      </c>
      <c r="G246" s="59">
        <f t="shared" si="88" ref="G246:G247">ROUND(D246*E246,2)</f>
        <v>0</v>
      </c>
      <c r="H246" s="42"/>
      <c r="I246" s="42"/>
      <c r="J246" s="63"/>
    </row>
    <row r="247" spans="1:10" s="16" customFormat="1" ht="114">
      <c r="A247" s="30" t="s">
        <v>533</v>
      </c>
      <c r="B247" s="62" t="s">
        <v>477</v>
      </c>
      <c r="C247" s="40" t="s">
        <v>30</v>
      </c>
      <c r="D247" s="39">
        <v>3</v>
      </c>
      <c r="E247" s="59"/>
      <c r="F247" s="41" t="e" cm="1">
        <f t="array" ca="1" aca="1" ref="F247">numtext(E247)</f>
        <v>#NAME?</v>
      </c>
      <c r="G247" s="59">
        <f t="shared" si="88"/>
        <v>0</v>
      </c>
      <c r="H247" s="42"/>
      <c r="I247" s="42"/>
      <c r="J247" s="63"/>
    </row>
    <row r="248" spans="1:9" s="16" customFormat="1" ht="85.5">
      <c r="A248" s="30" t="s">
        <v>423</v>
      </c>
      <c r="B248" s="62" t="s">
        <v>478</v>
      </c>
      <c r="C248" s="40" t="s">
        <v>30</v>
      </c>
      <c r="D248" s="39">
        <v>2</v>
      </c>
      <c r="E248" s="59"/>
      <c r="F248" s="41" t="e" cm="1">
        <f t="array" ca="1" aca="1" ref="F248">numtext(E248)</f>
        <v>#NAME?</v>
      </c>
      <c r="G248" s="59">
        <f t="shared" si="89" ref="G248">ROUND(D248*E248,2)</f>
        <v>0</v>
      </c>
      <c r="H248" s="42"/>
      <c r="I248" s="42"/>
    </row>
    <row r="249" spans="1:9" s="16" customFormat="1" ht="156.75">
      <c r="A249" s="30" t="s">
        <v>578</v>
      </c>
      <c r="B249" s="62" t="s">
        <v>342</v>
      </c>
      <c r="C249" s="40" t="s">
        <v>30</v>
      </c>
      <c r="D249" s="39">
        <v>2</v>
      </c>
      <c r="E249" s="59"/>
      <c r="F249" s="41" t="e" cm="1">
        <f t="array" ca="1" aca="1" ref="F249">numtext(E249)</f>
        <v>#NAME?</v>
      </c>
      <c r="G249" s="59">
        <f t="shared" si="90" ref="G249:G253">ROUND(D249*E249,2)</f>
        <v>0</v>
      </c>
      <c r="H249" s="42"/>
      <c r="I249" s="42"/>
    </row>
    <row r="250" spans="1:9" s="16" customFormat="1" ht="99.75">
      <c r="A250" s="30" t="s">
        <v>579</v>
      </c>
      <c r="B250" s="62" t="s">
        <v>328</v>
      </c>
      <c r="C250" s="40" t="s">
        <v>30</v>
      </c>
      <c r="D250" s="39">
        <v>6</v>
      </c>
      <c r="E250" s="59"/>
      <c r="F250" s="41" t="e" cm="1">
        <f t="array" ca="1" aca="1" ref="F250">numtext(E250)</f>
        <v>#NAME?</v>
      </c>
      <c r="G250" s="59">
        <f t="shared" si="91" ref="G250">ROUND(D250*E250,2)</f>
        <v>0</v>
      </c>
      <c r="H250" s="42"/>
      <c r="I250" s="42"/>
    </row>
    <row r="251" spans="1:9" s="16" customFormat="1" ht="42.75">
      <c r="A251" s="30" t="s">
        <v>580</v>
      </c>
      <c r="B251" s="62" t="s">
        <v>331</v>
      </c>
      <c r="C251" s="40" t="s">
        <v>30</v>
      </c>
      <c r="D251" s="39">
        <v>2</v>
      </c>
      <c r="E251" s="59"/>
      <c r="F251" s="41" t="e" cm="1">
        <f t="array" ca="1" aca="1" ref="F251">numtext(E251)</f>
        <v>#NAME?</v>
      </c>
      <c r="G251" s="59">
        <f t="shared" si="90"/>
        <v>0</v>
      </c>
      <c r="H251" s="42"/>
      <c r="I251" s="42"/>
    </row>
    <row r="252" spans="1:9" s="16" customFormat="1" ht="42.75">
      <c r="A252" s="30" t="s">
        <v>424</v>
      </c>
      <c r="B252" s="62" t="s">
        <v>332</v>
      </c>
      <c r="C252" s="40" t="s">
        <v>30</v>
      </c>
      <c r="D252" s="39">
        <v>2</v>
      </c>
      <c r="E252" s="59"/>
      <c r="F252" s="41" t="e" cm="1">
        <f t="array" ca="1" aca="1" ref="F252">numtext(E252)</f>
        <v>#NAME?</v>
      </c>
      <c r="G252" s="59">
        <f t="shared" si="90"/>
        <v>0</v>
      </c>
      <c r="H252" s="42"/>
      <c r="I252" s="42"/>
    </row>
    <row r="253" spans="1:9" s="16" customFormat="1" ht="42.75">
      <c r="A253" s="30" t="s">
        <v>425</v>
      </c>
      <c r="B253" s="62" t="s">
        <v>333</v>
      </c>
      <c r="C253" s="40" t="s">
        <v>30</v>
      </c>
      <c r="D253" s="39">
        <v>2</v>
      </c>
      <c r="E253" s="59"/>
      <c r="F253" s="41" t="e" cm="1">
        <f t="array" ca="1" aca="1" ref="F253">numtext(E253)</f>
        <v>#NAME?</v>
      </c>
      <c r="G253" s="59">
        <f t="shared" si="90"/>
        <v>0</v>
      </c>
      <c r="H253" s="42"/>
      <c r="I253" s="42"/>
    </row>
    <row r="254" spans="1:9" s="16" customFormat="1" ht="85.5">
      <c r="A254" s="30" t="s">
        <v>426</v>
      </c>
      <c r="B254" s="62" t="s">
        <v>341</v>
      </c>
      <c r="C254" s="40" t="s">
        <v>30</v>
      </c>
      <c r="D254" s="39">
        <v>6</v>
      </c>
      <c r="E254" s="59"/>
      <c r="F254" s="41" t="e" cm="1">
        <f t="array" ca="1" aca="1" ref="F254">numtext(E254)</f>
        <v>#NAME?</v>
      </c>
      <c r="G254" s="59">
        <f>ROUND(D254*E254,2)</f>
        <v>0</v>
      </c>
      <c r="H254" s="42"/>
      <c r="I254" s="42"/>
    </row>
    <row r="255" spans="1:9" s="16" customFormat="1" ht="156.75">
      <c r="A255" s="30" t="s">
        <v>534</v>
      </c>
      <c r="B255" s="62" t="s">
        <v>186</v>
      </c>
      <c r="C255" s="40" t="s">
        <v>30</v>
      </c>
      <c r="D255" s="39">
        <v>20</v>
      </c>
      <c r="E255" s="59"/>
      <c r="F255" s="41" t="e" cm="1">
        <f t="array" ca="1" aca="1" ref="F255">numtext(E255)</f>
        <v>#NAME?</v>
      </c>
      <c r="G255" s="59">
        <f t="shared" si="92" ref="G255:G266">ROUND(D255*E255,2)</f>
        <v>0</v>
      </c>
      <c r="H255" s="42"/>
      <c r="I255" s="42"/>
    </row>
    <row r="256" spans="1:9" s="16" customFormat="1" ht="199.5">
      <c r="A256" s="30" t="s">
        <v>535</v>
      </c>
      <c r="B256" s="62" t="s">
        <v>187</v>
      </c>
      <c r="C256" s="40" t="s">
        <v>27</v>
      </c>
      <c r="D256" s="39">
        <v>250</v>
      </c>
      <c r="E256" s="59"/>
      <c r="F256" s="41" t="e" cm="1">
        <f t="array" ca="1" aca="1" ref="F256">numtext(E256)</f>
        <v>#NAME?</v>
      </c>
      <c r="G256" s="59">
        <f t="shared" si="92"/>
        <v>0</v>
      </c>
      <c r="H256" s="42"/>
      <c r="I256" s="42"/>
    </row>
    <row r="257" spans="1:9" s="16" customFormat="1" ht="142.5">
      <c r="A257" s="30" t="s">
        <v>536</v>
      </c>
      <c r="B257" s="62" t="s">
        <v>357</v>
      </c>
      <c r="C257" s="40" t="s">
        <v>25</v>
      </c>
      <c r="D257" s="39">
        <v>70</v>
      </c>
      <c r="E257" s="59"/>
      <c r="F257" s="41" t="e" cm="1">
        <f t="array" ca="1" aca="1" ref="F257">numtext(E257)</f>
        <v>#NAME?</v>
      </c>
      <c r="G257" s="59">
        <f t="shared" si="92"/>
        <v>0</v>
      </c>
      <c r="H257" s="42"/>
      <c r="I257" s="42"/>
    </row>
    <row r="258" spans="1:9" s="16" customFormat="1" ht="156.75">
      <c r="A258" s="30" t="s">
        <v>581</v>
      </c>
      <c r="B258" s="62" t="s">
        <v>356</v>
      </c>
      <c r="C258" s="40" t="s">
        <v>25</v>
      </c>
      <c r="D258" s="39">
        <v>50</v>
      </c>
      <c r="E258" s="59"/>
      <c r="F258" s="41" t="e" cm="1">
        <f t="array" ca="1" aca="1" ref="F258">numtext(E258)</f>
        <v>#NAME?</v>
      </c>
      <c r="G258" s="59">
        <f t="shared" si="93" ref="G258:G259">ROUND(D258*E258,2)</f>
        <v>0</v>
      </c>
      <c r="H258" s="42"/>
      <c r="I258" s="42"/>
    </row>
    <row r="259" spans="1:9" s="16" customFormat="1" ht="114">
      <c r="A259" s="30" t="s">
        <v>336</v>
      </c>
      <c r="B259" s="62" t="s">
        <v>355</v>
      </c>
      <c r="C259" s="40" t="s">
        <v>28</v>
      </c>
      <c r="D259" s="39">
        <v>3</v>
      </c>
      <c r="E259" s="59"/>
      <c r="F259" s="41" t="e" cm="1">
        <f t="array" ca="1" aca="1" ref="F259">numtext(E259)</f>
        <v>#NAME?</v>
      </c>
      <c r="G259" s="59">
        <f t="shared" si="93"/>
        <v>0</v>
      </c>
      <c r="H259" s="42"/>
      <c r="I259" s="42"/>
    </row>
    <row r="260" spans="1:9" s="16" customFormat="1" ht="142.5">
      <c r="A260" s="30" t="s">
        <v>537</v>
      </c>
      <c r="B260" s="62" t="s">
        <v>188</v>
      </c>
      <c r="C260" s="40" t="s">
        <v>28</v>
      </c>
      <c r="D260" s="39">
        <f>14*3</f>
        <v>42</v>
      </c>
      <c r="E260" s="59"/>
      <c r="F260" s="41" t="e" cm="1">
        <f t="array" ca="1" aca="1" ref="F260">numtext(E260)</f>
        <v>#NAME?</v>
      </c>
      <c r="G260" s="59">
        <f t="shared" si="92"/>
        <v>0</v>
      </c>
      <c r="H260" s="42"/>
      <c r="I260" s="42"/>
    </row>
    <row r="261" spans="1:9" s="16" customFormat="1" ht="142.5">
      <c r="A261" s="30" t="s">
        <v>427</v>
      </c>
      <c r="B261" s="62" t="s">
        <v>189</v>
      </c>
      <c r="C261" s="40" t="s">
        <v>28</v>
      </c>
      <c r="D261" s="39">
        <v>3</v>
      </c>
      <c r="E261" s="59"/>
      <c r="F261" s="41" t="e" cm="1">
        <f t="array" ca="1" aca="1" ref="F261">numtext(E261)</f>
        <v>#NAME?</v>
      </c>
      <c r="G261" s="59">
        <f t="shared" si="94" ref="G261">ROUND(D261*E261,2)</f>
        <v>0</v>
      </c>
      <c r="H261" s="42"/>
      <c r="I261" s="42"/>
    </row>
    <row r="262" spans="1:9" s="16" customFormat="1" ht="71.25">
      <c r="A262" s="30" t="s">
        <v>582</v>
      </c>
      <c r="B262" s="62" t="s">
        <v>354</v>
      </c>
      <c r="C262" s="40" t="s">
        <v>30</v>
      </c>
      <c r="D262" s="39">
        <v>12</v>
      </c>
      <c r="E262" s="59"/>
      <c r="F262" s="41" t="e" cm="1">
        <f t="array" ca="1" aca="1" ref="F262">numtext(E262)</f>
        <v>#NAME?</v>
      </c>
      <c r="G262" s="59">
        <f t="shared" si="95" ref="G262">ROUND(D262*E262,2)</f>
        <v>0</v>
      </c>
      <c r="H262" s="42"/>
      <c r="I262" s="42"/>
    </row>
    <row r="263" spans="1:9" s="16" customFormat="1" ht="142.5">
      <c r="A263" s="30" t="s">
        <v>538</v>
      </c>
      <c r="B263" s="62" t="s">
        <v>190</v>
      </c>
      <c r="C263" s="40" t="s">
        <v>30</v>
      </c>
      <c r="D263" s="39">
        <v>8</v>
      </c>
      <c r="E263" s="59"/>
      <c r="F263" s="41" t="e" cm="1">
        <f t="array" ca="1" aca="1" ref="F263">numtext(E263)</f>
        <v>#NAME?</v>
      </c>
      <c r="G263" s="59">
        <f>ROUND(D263*E263,2)</f>
        <v>0</v>
      </c>
      <c r="H263" s="42"/>
      <c r="I263" s="42"/>
    </row>
    <row r="264" spans="1:9" s="16" customFormat="1" ht="71.25">
      <c r="A264" s="30" t="s">
        <v>539</v>
      </c>
      <c r="B264" s="62" t="s">
        <v>353</v>
      </c>
      <c r="C264" s="40" t="s">
        <v>30</v>
      </c>
      <c r="D264" s="39">
        <v>4</v>
      </c>
      <c r="E264" s="59"/>
      <c r="F264" s="41" t="e" cm="1">
        <f t="array" ca="1" aca="1" ref="F264">numtext(E264)</f>
        <v>#NAME?</v>
      </c>
      <c r="G264" s="59">
        <f t="shared" si="96" ref="G264">ROUND(D264*E264,2)</f>
        <v>0</v>
      </c>
      <c r="H264" s="42"/>
      <c r="I264" s="42"/>
    </row>
    <row r="265" spans="1:9" s="16" customFormat="1" ht="85.5">
      <c r="A265" s="30" t="s">
        <v>540</v>
      </c>
      <c r="B265" s="62" t="s">
        <v>351</v>
      </c>
      <c r="C265" s="40" t="s">
        <v>30</v>
      </c>
      <c r="D265" s="39">
        <v>2</v>
      </c>
      <c r="E265" s="59"/>
      <c r="F265" s="41" t="e" cm="1">
        <f t="array" ca="1" aca="1" ref="F265">numtext(E265)</f>
        <v>#NAME?</v>
      </c>
      <c r="G265" s="59">
        <f t="shared" si="97" ref="G265">ROUND(D265*E265,2)</f>
        <v>0</v>
      </c>
      <c r="H265" s="42"/>
      <c r="I265" s="42"/>
    </row>
    <row r="266" spans="1:9" s="16" customFormat="1" ht="85.5">
      <c r="A266" s="30" t="s">
        <v>541</v>
      </c>
      <c r="B266" s="62" t="s">
        <v>352</v>
      </c>
      <c r="C266" s="40" t="s">
        <v>30</v>
      </c>
      <c r="D266" s="39">
        <v>2</v>
      </c>
      <c r="E266" s="59"/>
      <c r="F266" s="41" t="e" cm="1">
        <f t="array" ca="1" aca="1" ref="F266">numtext(E266)</f>
        <v>#NAME?</v>
      </c>
      <c r="G266" s="59">
        <f t="shared" si="92"/>
        <v>0</v>
      </c>
      <c r="H266" s="42"/>
      <c r="I266" s="42"/>
    </row>
    <row r="267" spans="1:9" s="16" customFormat="1" ht="71.25">
      <c r="A267" s="30" t="s">
        <v>542</v>
      </c>
      <c r="B267" s="62" t="s">
        <v>345</v>
      </c>
      <c r="C267" s="40" t="s">
        <v>28</v>
      </c>
      <c r="D267" s="39">
        <v>25</v>
      </c>
      <c r="E267" s="59"/>
      <c r="F267" s="41" t="e" cm="1">
        <f t="array" ca="1" aca="1" ref="F267">numtext(E267)</f>
        <v>#NAME?</v>
      </c>
      <c r="G267" s="59">
        <f t="shared" si="98" ref="G267:G268">ROUND(D267*E267,2)</f>
        <v>0</v>
      </c>
      <c r="H267" s="42"/>
      <c r="I267" s="42"/>
    </row>
    <row r="268" spans="1:9" s="16" customFormat="1" ht="71.25">
      <c r="A268" s="30" t="s">
        <v>543</v>
      </c>
      <c r="B268" s="62" t="s">
        <v>346</v>
      </c>
      <c r="C268" s="40" t="s">
        <v>28</v>
      </c>
      <c r="D268" s="39">
        <v>45</v>
      </c>
      <c r="E268" s="59"/>
      <c r="F268" s="41" t="e" cm="1">
        <f t="array" ca="1" aca="1" ref="F268">numtext(E268)</f>
        <v>#NAME?</v>
      </c>
      <c r="G268" s="59">
        <f t="shared" si="98"/>
        <v>0</v>
      </c>
      <c r="H268" s="42"/>
      <c r="I268" s="42"/>
    </row>
    <row r="269" spans="1:9" s="16" customFormat="1" ht="71.25">
      <c r="A269" s="30" t="s">
        <v>428</v>
      </c>
      <c r="B269" s="62" t="s">
        <v>347</v>
      </c>
      <c r="C269" s="40" t="s">
        <v>28</v>
      </c>
      <c r="D269" s="39">
        <v>45</v>
      </c>
      <c r="E269" s="59"/>
      <c r="F269" s="41" t="e" cm="1">
        <f t="array" ca="1" aca="1" ref="F269">numtext(E269)</f>
        <v>#NAME?</v>
      </c>
      <c r="G269" s="59">
        <f t="shared" si="99" ref="G269:G272">ROUND(D269*E269,2)</f>
        <v>0</v>
      </c>
      <c r="H269" s="42"/>
      <c r="I269" s="42"/>
    </row>
    <row r="270" spans="1:9" s="16" customFormat="1" ht="71.25">
      <c r="A270" s="30" t="s">
        <v>429</v>
      </c>
      <c r="B270" s="62" t="s">
        <v>348</v>
      </c>
      <c r="C270" s="40" t="s">
        <v>28</v>
      </c>
      <c r="D270" s="39">
        <v>20</v>
      </c>
      <c r="E270" s="59"/>
      <c r="F270" s="41" t="e" cm="1">
        <f t="array" ca="1" aca="1" ref="F270">numtext(E270)</f>
        <v>#NAME?</v>
      </c>
      <c r="G270" s="59">
        <f t="shared" si="99"/>
        <v>0</v>
      </c>
      <c r="H270" s="42"/>
      <c r="I270" s="42"/>
    </row>
    <row r="271" spans="1:9" s="16" customFormat="1" ht="114">
      <c r="A271" s="30" t="s">
        <v>259</v>
      </c>
      <c r="B271" s="62" t="s">
        <v>349</v>
      </c>
      <c r="C271" s="40" t="s">
        <v>30</v>
      </c>
      <c r="D271" s="39">
        <v>15</v>
      </c>
      <c r="E271" s="59"/>
      <c r="F271" s="41" t="e" cm="1">
        <f t="array" ca="1" aca="1" ref="F271">numtext(E271)</f>
        <v>#NAME?</v>
      </c>
      <c r="G271" s="59">
        <f t="shared" si="100" ref="G271">ROUND(D271*E271,2)</f>
        <v>0</v>
      </c>
      <c r="H271" s="42"/>
      <c r="I271" s="42"/>
    </row>
    <row r="272" spans="1:9" s="16" customFormat="1" ht="85.5">
      <c r="A272" s="30" t="s">
        <v>430</v>
      </c>
      <c r="B272" s="62" t="s">
        <v>337</v>
      </c>
      <c r="C272" s="40" t="s">
        <v>30</v>
      </c>
      <c r="D272" s="39">
        <v>25</v>
      </c>
      <c r="E272" s="59"/>
      <c r="F272" s="41" t="e" cm="1">
        <f t="array" ca="1" aca="1" ref="F272">numtext(E272)</f>
        <v>#NAME?</v>
      </c>
      <c r="G272" s="59">
        <f t="shared" si="99"/>
        <v>0</v>
      </c>
      <c r="H272" s="42"/>
      <c r="I272" s="42"/>
    </row>
    <row r="273" spans="1:9" s="16" customFormat="1" ht="42.75">
      <c r="A273" s="30" t="s">
        <v>544</v>
      </c>
      <c r="B273" s="62" t="s">
        <v>343</v>
      </c>
      <c r="C273" s="40" t="s">
        <v>30</v>
      </c>
      <c r="D273" s="39">
        <v>2</v>
      </c>
      <c r="E273" s="59"/>
      <c r="F273" s="41" t="e" cm="1">
        <f t="array" ca="1" aca="1" ref="F273">numtext(E273)</f>
        <v>#NAME?</v>
      </c>
      <c r="G273" s="59">
        <f>ROUND(D273*E273,2)</f>
        <v>0</v>
      </c>
      <c r="H273" s="42"/>
      <c r="I273" s="42"/>
    </row>
    <row r="274" spans="1:9" s="16" customFormat="1" ht="42.75">
      <c r="A274" s="30" t="s">
        <v>335</v>
      </c>
      <c r="B274" s="62" t="s">
        <v>344</v>
      </c>
      <c r="C274" s="40" t="s">
        <v>30</v>
      </c>
      <c r="D274" s="39">
        <v>2</v>
      </c>
      <c r="E274" s="59"/>
      <c r="F274" s="41" t="e" cm="1">
        <f t="array" ca="1" aca="1" ref="F274">numtext(E274)</f>
        <v>#NAME?</v>
      </c>
      <c r="G274" s="59">
        <f>ROUND(D274*E274,2)</f>
        <v>0</v>
      </c>
      <c r="H274" s="42"/>
      <c r="I274" s="42"/>
    </row>
    <row r="275" spans="1:9" s="16" customFormat="1" ht="85.5">
      <c r="A275" s="30" t="s">
        <v>431</v>
      </c>
      <c r="B275" s="62" t="s">
        <v>350</v>
      </c>
      <c r="C275" s="40" t="s">
        <v>30</v>
      </c>
      <c r="D275" s="39">
        <v>3</v>
      </c>
      <c r="E275" s="59"/>
      <c r="F275" s="41" t="e" cm="1">
        <f t="array" ca="1" aca="1" ref="F275">numtext(E275)</f>
        <v>#NAME?</v>
      </c>
      <c r="G275" s="59">
        <f t="shared" si="101" ref="G275">ROUND(D275*E275,2)</f>
        <v>0</v>
      </c>
      <c r="H275" s="42"/>
      <c r="I275" s="42"/>
    </row>
    <row r="276" spans="1:9" s="16" customFormat="1" ht="71.25">
      <c r="A276" s="30" t="s">
        <v>545</v>
      </c>
      <c r="B276" s="62" t="s">
        <v>340</v>
      </c>
      <c r="C276" s="40" t="s">
        <v>30</v>
      </c>
      <c r="D276" s="39">
        <v>6</v>
      </c>
      <c r="E276" s="59"/>
      <c r="F276" s="41" t="e" cm="1">
        <f t="array" ca="1" aca="1" ref="F276">numtext(E276)</f>
        <v>#NAME?</v>
      </c>
      <c r="G276" s="59">
        <f t="shared" si="102" ref="G276">ROUND(D276*E276,2)</f>
        <v>0</v>
      </c>
      <c r="H276" s="42"/>
      <c r="I276" s="42"/>
    </row>
    <row r="277" spans="1:13" s="16" customFormat="1" ht="99.75">
      <c r="A277" s="30" t="s">
        <v>583</v>
      </c>
      <c r="B277" s="62" t="s">
        <v>191</v>
      </c>
      <c r="C277" s="40" t="s">
        <v>31</v>
      </c>
      <c r="D277" s="39">
        <v>6</v>
      </c>
      <c r="E277" s="59"/>
      <c r="F277" s="41" t="e" cm="1">
        <f t="array" ca="1" aca="1" ref="F277">numtext(E277)</f>
        <v>#NAME?</v>
      </c>
      <c r="G277" s="59">
        <f t="shared" si="103" ref="G277">ROUND(D277*E277,2)</f>
        <v>0</v>
      </c>
      <c r="H277" s="42"/>
      <c r="I277" s="42"/>
      <c r="M277" s="63"/>
    </row>
    <row r="278" spans="1:9" s="16" customFormat="1" ht="15">
      <c r="A278" s="23" t="s">
        <v>55</v>
      </c>
      <c r="B278" s="61" t="s">
        <v>192</v>
      </c>
      <c r="C278" s="40"/>
      <c r="D278" s="39"/>
      <c r="E278" s="59"/>
      <c r="F278" s="41"/>
      <c r="G278" s="25">
        <f>SUM(G279:G289)</f>
        <v>0</v>
      </c>
      <c r="H278" s="42"/>
      <c r="I278" s="42"/>
    </row>
    <row r="279" spans="1:9" s="16" customFormat="1" ht="128.25">
      <c r="A279" s="30" t="s">
        <v>334</v>
      </c>
      <c r="B279" s="62" t="s">
        <v>108</v>
      </c>
      <c r="C279" s="40" t="s">
        <v>33</v>
      </c>
      <c r="D279" s="39">
        <v>8</v>
      </c>
      <c r="E279" s="59"/>
      <c r="F279" s="41" t="e" cm="1">
        <f t="array" ca="1" aca="1" ref="F279">numtext(E279)</f>
        <v>#NAME?</v>
      </c>
      <c r="G279" s="59">
        <f t="shared" si="104" ref="G279">ROUND(D279*E279,2)</f>
        <v>0</v>
      </c>
      <c r="H279" s="42"/>
      <c r="I279" s="42"/>
    </row>
    <row r="280" spans="1:9" s="16" customFormat="1" ht="42.75">
      <c r="A280" s="30" t="s">
        <v>546</v>
      </c>
      <c r="B280" s="62" t="s">
        <v>193</v>
      </c>
      <c r="C280" s="40" t="s">
        <v>28</v>
      </c>
      <c r="D280" s="39">
        <v>32</v>
      </c>
      <c r="E280" s="59"/>
      <c r="F280" s="41" t="e" cm="1">
        <f t="array" ca="1" aca="1" ref="F280">numtext(E280)</f>
        <v>#NAME?</v>
      </c>
      <c r="G280" s="59">
        <f t="shared" si="105" ref="G280">ROUND(D280*E280,2)</f>
        <v>0</v>
      </c>
      <c r="H280" s="42"/>
      <c r="I280" s="42"/>
    </row>
    <row r="281" spans="1:9" s="16" customFormat="1" ht="114">
      <c r="A281" s="30" t="s">
        <v>547</v>
      </c>
      <c r="B281" s="62" t="s">
        <v>195</v>
      </c>
      <c r="C281" s="40" t="s">
        <v>28</v>
      </c>
      <c r="D281" s="39">
        <f>8*15</f>
        <v>120</v>
      </c>
      <c r="E281" s="59"/>
      <c r="F281" s="41" t="e" cm="1">
        <f t="array" ca="1" aca="1" ref="F281">numtext(E281)</f>
        <v>#NAME?</v>
      </c>
      <c r="G281" s="59">
        <f>ROUND(D281*E281,2)</f>
        <v>0</v>
      </c>
      <c r="H281" s="42"/>
      <c r="I281" s="42"/>
    </row>
    <row r="282" spans="1:11" s="16" customFormat="1" ht="42.75">
      <c r="A282" s="30" t="s">
        <v>548</v>
      </c>
      <c r="B282" s="62" t="s">
        <v>196</v>
      </c>
      <c r="C282" s="40" t="s">
        <v>28</v>
      </c>
      <c r="D282" s="39">
        <v>20</v>
      </c>
      <c r="E282" s="59"/>
      <c r="F282" s="41" t="e" cm="1">
        <f t="array" ca="1" aca="1" ref="F282">numtext(E282)</f>
        <v>#NAME?</v>
      </c>
      <c r="G282" s="59">
        <f t="shared" si="106" ref="G282">ROUND(D282*E282,2)</f>
        <v>0</v>
      </c>
      <c r="H282" s="42"/>
      <c r="I282" s="42"/>
      <c r="J282" s="63"/>
      <c r="K282" s="63"/>
    </row>
    <row r="283" spans="1:9" s="16" customFormat="1" ht="99.75">
      <c r="A283" s="30" t="s">
        <v>432</v>
      </c>
      <c r="B283" s="62" t="s">
        <v>118</v>
      </c>
      <c r="C283" s="40" t="s">
        <v>30</v>
      </c>
      <c r="D283" s="39">
        <v>10</v>
      </c>
      <c r="E283" s="59"/>
      <c r="F283" s="41" t="e" cm="1">
        <f t="array" ca="1" aca="1" ref="F283">numtext(E283)</f>
        <v>#NAME?</v>
      </c>
      <c r="G283" s="59">
        <f t="shared" si="107" ref="G283">ROUND(D283*E283,2)</f>
        <v>0</v>
      </c>
      <c r="H283" s="42"/>
      <c r="I283" s="42"/>
    </row>
    <row r="284" spans="1:9" s="16" customFormat="1" ht="57">
      <c r="A284" s="30" t="s">
        <v>584</v>
      </c>
      <c r="B284" s="62" t="s">
        <v>358</v>
      </c>
      <c r="C284" s="40" t="s">
        <v>30</v>
      </c>
      <c r="D284" s="39">
        <v>8</v>
      </c>
      <c r="E284" s="59"/>
      <c r="F284" s="41" t="e" cm="1">
        <f t="array" ca="1" aca="1" ref="F284">numtext(E284)</f>
        <v>#NAME?</v>
      </c>
      <c r="G284" s="59">
        <f t="shared" si="108" ref="G284:G288">ROUND(D284*E284,2)</f>
        <v>0</v>
      </c>
      <c r="H284" s="42"/>
      <c r="I284" s="42"/>
    </row>
    <row r="285" spans="1:9" s="16" customFormat="1" ht="42.75">
      <c r="A285" s="30" t="s">
        <v>585</v>
      </c>
      <c r="B285" s="62" t="s">
        <v>85</v>
      </c>
      <c r="C285" s="40" t="s">
        <v>30</v>
      </c>
      <c r="D285" s="39">
        <v>8</v>
      </c>
      <c r="E285" s="59"/>
      <c r="F285" s="41" t="e" cm="1">
        <f t="array" ca="1" aca="1" ref="F285">numtext(E285)</f>
        <v>#NAME?</v>
      </c>
      <c r="G285" s="59">
        <f t="shared" si="109" ref="G285">ROUND(D285*E285,2)</f>
        <v>0</v>
      </c>
      <c r="H285" s="42"/>
      <c r="I285" s="42"/>
    </row>
    <row r="286" spans="1:9" s="16" customFormat="1" ht="42.75">
      <c r="A286" s="30" t="s">
        <v>586</v>
      </c>
      <c r="B286" s="62" t="s">
        <v>86</v>
      </c>
      <c r="C286" s="40" t="s">
        <v>30</v>
      </c>
      <c r="D286" s="39">
        <v>8</v>
      </c>
      <c r="E286" s="59"/>
      <c r="F286" s="41" t="e" cm="1">
        <f t="array" ca="1" aca="1" ref="F286">numtext(E286)</f>
        <v>#NAME?</v>
      </c>
      <c r="G286" s="59">
        <f t="shared" si="110" ref="G286">ROUND(D286*E286,2)</f>
        <v>0</v>
      </c>
      <c r="H286" s="42"/>
      <c r="I286" s="42"/>
    </row>
    <row r="287" spans="1:9" s="16" customFormat="1" ht="57">
      <c r="A287" s="30" t="s">
        <v>587</v>
      </c>
      <c r="B287" s="62" t="s">
        <v>197</v>
      </c>
      <c r="C287" s="40" t="s">
        <v>30</v>
      </c>
      <c r="D287" s="39">
        <v>8</v>
      </c>
      <c r="E287" s="59"/>
      <c r="F287" s="41" t="e" cm="1">
        <f t="array" ca="1" aca="1" ref="F287">numtext(E287)</f>
        <v>#NAME?</v>
      </c>
      <c r="G287" s="59">
        <f t="shared" si="108"/>
        <v>0</v>
      </c>
      <c r="H287" s="42"/>
      <c r="I287" s="42"/>
    </row>
    <row r="288" spans="1:9" s="16" customFormat="1" ht="57">
      <c r="A288" s="30" t="s">
        <v>433</v>
      </c>
      <c r="B288" s="62" t="s">
        <v>198</v>
      </c>
      <c r="C288" s="40" t="s">
        <v>30</v>
      </c>
      <c r="D288" s="39">
        <v>8</v>
      </c>
      <c r="E288" s="59"/>
      <c r="F288" s="41" t="e" cm="1">
        <f t="array" ca="1" aca="1" ref="F288">numtext(E288)</f>
        <v>#NAME?</v>
      </c>
      <c r="G288" s="59">
        <f t="shared" si="108"/>
        <v>0</v>
      </c>
      <c r="H288" s="42"/>
      <c r="I288" s="42"/>
    </row>
    <row r="289" spans="1:9" s="16" customFormat="1" ht="71.25">
      <c r="A289" s="30" t="s">
        <v>588</v>
      </c>
      <c r="B289" s="62" t="s">
        <v>199</v>
      </c>
      <c r="C289" s="40" t="s">
        <v>30</v>
      </c>
      <c r="D289" s="39">
        <v>1</v>
      </c>
      <c r="E289" s="59"/>
      <c r="F289" s="41" t="e" cm="1">
        <f t="array" ca="1" aca="1" ref="F289">numtext(E289)</f>
        <v>#NAME?</v>
      </c>
      <c r="G289" s="59">
        <f>ROUND(D289*E289,2)</f>
        <v>0</v>
      </c>
      <c r="H289" s="42"/>
      <c r="I289" s="42"/>
    </row>
    <row r="290" spans="1:9" s="16" customFormat="1" ht="15">
      <c r="A290" s="23" t="s">
        <v>56</v>
      </c>
      <c r="B290" s="61" t="s">
        <v>34</v>
      </c>
      <c r="C290" s="40"/>
      <c r="D290" s="39"/>
      <c r="E290" s="59"/>
      <c r="F290" s="41"/>
      <c r="G290" s="25">
        <f>SUM(G291:G295)</f>
        <v>0</v>
      </c>
      <c r="H290" s="42"/>
      <c r="I290" s="42"/>
    </row>
    <row r="291" spans="1:9" s="16" customFormat="1" ht="128.25">
      <c r="A291" s="30" t="s">
        <v>434</v>
      </c>
      <c r="B291" s="62" t="s">
        <v>110</v>
      </c>
      <c r="C291" s="40" t="s">
        <v>30</v>
      </c>
      <c r="D291" s="39">
        <v>2</v>
      </c>
      <c r="E291" s="59"/>
      <c r="F291" s="41" t="e" cm="1">
        <f t="array" ca="1" aca="1" ref="F291">numtext(E291)</f>
        <v>#NAME?</v>
      </c>
      <c r="G291" s="59">
        <f t="shared" si="111" ref="G291:G295">ROUND(D291*E291,2)</f>
        <v>0</v>
      </c>
      <c r="H291" s="42"/>
      <c r="I291" s="42"/>
    </row>
    <row r="292" spans="1:9" s="16" customFormat="1" ht="85.5">
      <c r="A292" s="30" t="s">
        <v>549</v>
      </c>
      <c r="B292" s="62" t="s">
        <v>359</v>
      </c>
      <c r="C292" s="40" t="s">
        <v>30</v>
      </c>
      <c r="D292" s="39">
        <v>3</v>
      </c>
      <c r="E292" s="59"/>
      <c r="F292" s="41" t="e" cm="1">
        <f t="array" ca="1" aca="1" ref="F292">numtext(E292)</f>
        <v>#NAME?</v>
      </c>
      <c r="G292" s="59">
        <f t="shared" si="111"/>
        <v>0</v>
      </c>
      <c r="H292" s="42"/>
      <c r="I292" s="42"/>
    </row>
    <row r="293" spans="1:10" s="16" customFormat="1" ht="57">
      <c r="A293" s="30" t="s">
        <v>435</v>
      </c>
      <c r="B293" s="62" t="s">
        <v>360</v>
      </c>
      <c r="C293" s="40" t="s">
        <v>30</v>
      </c>
      <c r="D293" s="39">
        <v>4</v>
      </c>
      <c r="E293" s="59"/>
      <c r="F293" s="41" t="e" cm="1">
        <f t="array" ca="1" aca="1" ref="F293">numtext(E293)</f>
        <v>#NAME?</v>
      </c>
      <c r="G293" s="59">
        <f t="shared" si="112" ref="G293:G294">ROUND(D293*E293,2)</f>
        <v>0</v>
      </c>
      <c r="H293" s="42"/>
      <c r="I293" s="42"/>
      <c r="J293" s="63"/>
    </row>
    <row r="294" spans="1:11" s="16" customFormat="1" ht="28.5">
      <c r="A294" s="30" t="s">
        <v>260</v>
      </c>
      <c r="B294" s="62" t="s">
        <v>194</v>
      </c>
      <c r="C294" s="40" t="s">
        <v>28</v>
      </c>
      <c r="D294" s="39">
        <v>10</v>
      </c>
      <c r="E294" s="59"/>
      <c r="F294" s="41" t="e" cm="1">
        <f t="array" ca="1" aca="1" ref="F294">numtext(E294)</f>
        <v>#NAME?</v>
      </c>
      <c r="G294" s="59">
        <f t="shared" si="112"/>
        <v>0</v>
      </c>
      <c r="H294" s="42"/>
      <c r="I294" s="42"/>
      <c r="J294" s="63"/>
      <c r="K294" s="63"/>
    </row>
    <row r="295" spans="1:9" s="16" customFormat="1" ht="114">
      <c r="A295" s="30" t="s">
        <v>550</v>
      </c>
      <c r="B295" s="62" t="s">
        <v>200</v>
      </c>
      <c r="C295" s="40" t="s">
        <v>28</v>
      </c>
      <c r="D295" s="39">
        <v>30</v>
      </c>
      <c r="E295" s="59"/>
      <c r="F295" s="41" t="e" cm="1">
        <f t="array" ca="1" aca="1" ref="F295">numtext(E295)</f>
        <v>#NAME?</v>
      </c>
      <c r="G295" s="59">
        <f t="shared" si="111"/>
        <v>0</v>
      </c>
      <c r="H295" s="42"/>
      <c r="I295" s="42"/>
    </row>
    <row r="296" spans="1:9" s="16" customFormat="1" ht="15">
      <c r="A296" s="23" t="s">
        <v>57</v>
      </c>
      <c r="B296" s="61" t="s">
        <v>201</v>
      </c>
      <c r="C296" s="40"/>
      <c r="D296" s="39"/>
      <c r="E296" s="59"/>
      <c r="F296" s="41"/>
      <c r="G296" s="25">
        <f>SUM(G297:G300)</f>
        <v>0</v>
      </c>
      <c r="H296" s="42"/>
      <c r="I296" s="42"/>
    </row>
    <row r="297" spans="1:9" s="16" customFormat="1" ht="128.25">
      <c r="A297" s="30" t="s">
        <v>551</v>
      </c>
      <c r="B297" s="62" t="s">
        <v>109</v>
      </c>
      <c r="C297" s="40" t="s">
        <v>31</v>
      </c>
      <c r="D297" s="39">
        <v>2</v>
      </c>
      <c r="E297" s="59"/>
      <c r="F297" s="41" t="e" cm="1">
        <f t="array" ca="1" aca="1" ref="F297">numtext(E297)</f>
        <v>#NAME?</v>
      </c>
      <c r="G297" s="59">
        <f>ROUND(D297*E297,2)</f>
        <v>0</v>
      </c>
      <c r="H297" s="42"/>
      <c r="I297" s="42"/>
    </row>
    <row r="298" spans="1:10" s="16" customFormat="1" ht="99.75">
      <c r="A298" s="30" t="s">
        <v>261</v>
      </c>
      <c r="B298" s="62" t="s">
        <v>361</v>
      </c>
      <c r="C298" s="40" t="s">
        <v>30</v>
      </c>
      <c r="D298" s="39">
        <v>3</v>
      </c>
      <c r="E298" s="59"/>
      <c r="F298" s="41" t="e" cm="1">
        <f t="array" ca="1" aca="1" ref="F298">numtext(E298)</f>
        <v>#NAME?</v>
      </c>
      <c r="G298" s="59">
        <f t="shared" si="113" ref="G298:G299">ROUND(D298*E298,2)</f>
        <v>0</v>
      </c>
      <c r="H298" s="42"/>
      <c r="I298" s="42"/>
      <c r="J298" s="63"/>
    </row>
    <row r="299" spans="1:9" s="16" customFormat="1" ht="57">
      <c r="A299" s="30" t="s">
        <v>589</v>
      </c>
      <c r="B299" s="62" t="s">
        <v>290</v>
      </c>
      <c r="C299" s="40" t="s">
        <v>28</v>
      </c>
      <c r="D299" s="39">
        <v>12</v>
      </c>
      <c r="E299" s="59"/>
      <c r="F299" s="41" t="e" cm="1">
        <f t="array" ca="1" aca="1" ref="F299">numtext(E299)</f>
        <v>#NAME?</v>
      </c>
      <c r="G299" s="59">
        <f t="shared" si="113"/>
        <v>0</v>
      </c>
      <c r="H299" s="42"/>
      <c r="I299" s="42"/>
    </row>
    <row r="300" spans="1:10" s="16" customFormat="1" ht="42.75">
      <c r="A300" s="30" t="s">
        <v>262</v>
      </c>
      <c r="B300" s="62" t="s">
        <v>362</v>
      </c>
      <c r="C300" s="40" t="s">
        <v>28</v>
      </c>
      <c r="D300" s="39">
        <v>58</v>
      </c>
      <c r="E300" s="59"/>
      <c r="F300" s="41" t="e" cm="1">
        <f t="array" ca="1" aca="1" ref="F300">numtext(E300)</f>
        <v>#NAME?</v>
      </c>
      <c r="G300" s="59">
        <f t="shared" si="114" ref="G300">ROUND(D300*E300,2)</f>
        <v>0</v>
      </c>
      <c r="H300" s="42"/>
      <c r="I300" s="42"/>
      <c r="J300" s="63"/>
    </row>
    <row r="301" spans="1:9" s="16" customFormat="1" ht="15">
      <c r="A301" s="23" t="s">
        <v>58</v>
      </c>
      <c r="B301" s="61" t="s">
        <v>202</v>
      </c>
      <c r="C301" s="40"/>
      <c r="D301" s="39"/>
      <c r="E301" s="59"/>
      <c r="F301" s="41"/>
      <c r="G301" s="25">
        <f>SUM(G302:G303)</f>
        <v>0</v>
      </c>
      <c r="H301" s="42"/>
      <c r="I301" s="42"/>
    </row>
    <row r="302" spans="1:9" s="16" customFormat="1" ht="28.5">
      <c r="A302" s="30" t="s">
        <v>590</v>
      </c>
      <c r="B302" s="62" t="s">
        <v>203</v>
      </c>
      <c r="C302" s="40" t="s">
        <v>25</v>
      </c>
      <c r="D302" s="39">
        <v>173.14</v>
      </c>
      <c r="E302" s="59"/>
      <c r="F302" s="41" t="e" cm="1">
        <f t="array" ca="1" aca="1" ref="F302">numtext(E302)</f>
        <v>#NAME?</v>
      </c>
      <c r="G302" s="59">
        <f t="shared" si="115" ref="G302:G303">ROUND(D302*E302,2)</f>
        <v>0</v>
      </c>
      <c r="H302" s="42"/>
      <c r="I302" s="42"/>
    </row>
    <row r="303" spans="1:9" s="16" customFormat="1" ht="28.5">
      <c r="A303" s="30" t="s">
        <v>436</v>
      </c>
      <c r="B303" s="62" t="s">
        <v>204</v>
      </c>
      <c r="C303" s="40" t="s">
        <v>25</v>
      </c>
      <c r="D303" s="39">
        <v>173.14</v>
      </c>
      <c r="E303" s="59"/>
      <c r="F303" s="41" t="e" cm="1">
        <f t="array" ca="1" aca="1" ref="F303">numtext(E303)</f>
        <v>#NAME?</v>
      </c>
      <c r="G303" s="59">
        <f t="shared" si="115"/>
        <v>0</v>
      </c>
      <c r="H303" s="42"/>
      <c r="I303" s="42"/>
    </row>
    <row r="304" spans="1:8" ht="15" customHeight="1">
      <c r="A304" s="100" t="s">
        <v>17</v>
      </c>
      <c r="B304" s="101"/>
      <c r="C304" s="101"/>
      <c r="D304" s="101"/>
      <c r="E304" s="101"/>
      <c r="F304" s="101"/>
      <c r="G304" s="102"/>
      <c r="H304" s="42"/>
    </row>
    <row r="305" spans="1:7" ht="33" customHeight="1">
      <c r="A305" s="20" t="str">
        <f>A17</f>
        <v>A</v>
      </c>
      <c r="B305" s="19" t="str">
        <f>B17</f>
        <v>Rehabilitación del área de cubículos de choque, inhaloterapia, hidratación oral, curaciones y yesos en el Hospital Regional de Tepatitlán de Morelos, en el municipio de Tepatitlán de Morelos, Jalisco.</v>
      </c>
      <c r="C305" s="11"/>
      <c r="D305" s="34"/>
      <c r="E305" s="55"/>
      <c r="F305" s="11"/>
      <c r="G305" s="60">
        <f>G17</f>
        <v>0</v>
      </c>
    </row>
    <row r="306" spans="1:8" s="16" customFormat="1" ht="15" customHeight="1">
      <c r="A306" s="23" t="s">
        <v>35</v>
      </c>
      <c r="B306" s="23" t="str">
        <f>+VLOOKUP($A306,$A$18:$G$303,2,0)</f>
        <v>PRELIMINARES</v>
      </c>
      <c r="C306" s="23"/>
      <c r="D306" s="37"/>
      <c r="E306" s="57"/>
      <c r="F306" s="24"/>
      <c r="G306" s="25">
        <f t="shared" si="116" ref="G306:G332">+VLOOKUP($A306,$A$18:$G$303,7,0)</f>
        <v>0</v>
      </c>
      <c r="H306" s="26"/>
    </row>
    <row r="307" spans="1:8" s="16" customFormat="1" ht="15" customHeight="1">
      <c r="A307" s="23" t="s">
        <v>37</v>
      </c>
      <c r="B307" s="23" t="str">
        <f t="shared" si="117" ref="B307:B332">+VLOOKUP($A307,$A$38:$G$303,2,0)</f>
        <v>CIMENTACIÓN</v>
      </c>
      <c r="C307" s="23"/>
      <c r="D307" s="37"/>
      <c r="E307" s="57"/>
      <c r="F307" s="24"/>
      <c r="G307" s="25">
        <f t="shared" si="116"/>
        <v>0</v>
      </c>
      <c r="H307" s="25"/>
    </row>
    <row r="308" spans="1:8" s="16" customFormat="1" ht="15" customHeight="1">
      <c r="A308" s="23" t="s">
        <v>38</v>
      </c>
      <c r="B308" s="23" t="str">
        <f t="shared" si="117"/>
        <v>MUROS DE MAMPOSTERÍA</v>
      </c>
      <c r="C308" s="23"/>
      <c r="D308" s="37"/>
      <c r="E308" s="57"/>
      <c r="F308" s="24"/>
      <c r="G308" s="25">
        <f t="shared" si="116"/>
        <v>0</v>
      </c>
      <c r="H308" s="25"/>
    </row>
    <row r="309" spans="1:8" s="16" customFormat="1" ht="15" customHeight="1">
      <c r="A309" s="23" t="s">
        <v>39</v>
      </c>
      <c r="B309" s="23" t="str">
        <f t="shared" si="117"/>
        <v>ALBAÑILERÍAS</v>
      </c>
      <c r="C309" s="23"/>
      <c r="D309" s="37"/>
      <c r="E309" s="57"/>
      <c r="F309" s="24"/>
      <c r="G309" s="25">
        <f t="shared" si="116"/>
        <v>0</v>
      </c>
      <c r="H309" s="25"/>
    </row>
    <row r="310" spans="1:8" s="16" customFormat="1" ht="15" customHeight="1">
      <c r="A310" s="23" t="s">
        <v>40</v>
      </c>
      <c r="B310" s="23" t="str">
        <f t="shared" si="117"/>
        <v>IMPERMEABILIZACIÓN</v>
      </c>
      <c r="C310" s="23"/>
      <c r="D310" s="37"/>
      <c r="E310" s="57"/>
      <c r="F310" s="24"/>
      <c r="G310" s="25">
        <f t="shared" si="116"/>
        <v>0</v>
      </c>
      <c r="H310" s="25"/>
    </row>
    <row r="311" spans="1:8" s="16" customFormat="1" ht="15" customHeight="1">
      <c r="A311" s="23" t="s">
        <v>41</v>
      </c>
      <c r="B311" s="23" t="str">
        <f t="shared" si="117"/>
        <v>INSTALACIÓN HIDROSANITARIA</v>
      </c>
      <c r="C311" s="23"/>
      <c r="D311" s="37"/>
      <c r="E311" s="57"/>
      <c r="F311" s="24"/>
      <c r="G311" s="25">
        <f t="shared" si="116"/>
        <v>0</v>
      </c>
      <c r="H311" s="25"/>
    </row>
    <row r="312" spans="1:8" s="16" customFormat="1" ht="15" customHeight="1">
      <c r="A312" s="66" t="s">
        <v>481</v>
      </c>
      <c r="B312" s="66" t="str">
        <f t="shared" si="117"/>
        <v>DRENAJE PLUVIAL</v>
      </c>
      <c r="C312" s="23"/>
      <c r="D312" s="37"/>
      <c r="E312" s="57"/>
      <c r="F312" s="24"/>
      <c r="G312" s="67">
        <f t="shared" si="116"/>
        <v>0</v>
      </c>
      <c r="H312" s="25"/>
    </row>
    <row r="313" spans="1:8" s="16" customFormat="1" ht="15" customHeight="1">
      <c r="A313" s="66" t="s">
        <v>482</v>
      </c>
      <c r="B313" s="66" t="str">
        <f t="shared" si="117"/>
        <v>DRENAJE SANITARIO</v>
      </c>
      <c r="C313" s="23"/>
      <c r="D313" s="37"/>
      <c r="E313" s="57"/>
      <c r="F313" s="24"/>
      <c r="G313" s="67">
        <f t="shared" si="116"/>
        <v>0</v>
      </c>
      <c r="H313" s="25"/>
    </row>
    <row r="314" spans="1:8" s="16" customFormat="1" ht="15" customHeight="1">
      <c r="A314" s="66" t="s">
        <v>483</v>
      </c>
      <c r="B314" s="66" t="str">
        <f t="shared" si="117"/>
        <v>AGUA POTABLE</v>
      </c>
      <c r="C314" s="23"/>
      <c r="D314" s="37"/>
      <c r="E314" s="57"/>
      <c r="F314" s="24"/>
      <c r="G314" s="67">
        <f t="shared" si="116"/>
        <v>0</v>
      </c>
      <c r="H314" s="25"/>
    </row>
    <row r="315" spans="1:8" s="16" customFormat="1" ht="15" customHeight="1">
      <c r="A315" s="23" t="s">
        <v>36</v>
      </c>
      <c r="B315" s="23" t="str">
        <f t="shared" si="117"/>
        <v>SALIDAS ELÉCTRICAS E ILUMINACIÓN</v>
      </c>
      <c r="C315" s="23"/>
      <c r="D315" s="37"/>
      <c r="E315" s="57"/>
      <c r="F315" s="24"/>
      <c r="G315" s="25">
        <f t="shared" si="116"/>
        <v>0</v>
      </c>
      <c r="H315" s="25"/>
    </row>
    <row r="316" spans="1:8" s="16" customFormat="1" ht="15" customHeight="1">
      <c r="A316" s="23" t="s">
        <v>42</v>
      </c>
      <c r="B316" s="23" t="str">
        <f t="shared" si="117"/>
        <v>BAJA TENSIÓN</v>
      </c>
      <c r="C316" s="23"/>
      <c r="D316" s="37"/>
      <c r="E316" s="57"/>
      <c r="F316" s="24"/>
      <c r="G316" s="25">
        <f t="shared" si="116"/>
        <v>0</v>
      </c>
      <c r="H316" s="25"/>
    </row>
    <row r="317" spans="1:8" s="16" customFormat="1" ht="15" customHeight="1">
      <c r="A317" s="23" t="s">
        <v>43</v>
      </c>
      <c r="B317" s="23" t="str">
        <f t="shared" si="117"/>
        <v>GASES</v>
      </c>
      <c r="C317" s="23"/>
      <c r="D317" s="37"/>
      <c r="E317" s="57"/>
      <c r="F317" s="24"/>
      <c r="G317" s="25">
        <f t="shared" si="116"/>
        <v>0</v>
      </c>
      <c r="H317" s="25"/>
    </row>
    <row r="318" spans="1:8" s="16" customFormat="1" ht="15" customHeight="1">
      <c r="A318" s="23" t="s">
        <v>44</v>
      </c>
      <c r="B318" s="23" t="str">
        <f t="shared" si="117"/>
        <v>TABLAROCA</v>
      </c>
      <c r="C318" s="23"/>
      <c r="D318" s="37"/>
      <c r="E318" s="57"/>
      <c r="F318" s="24"/>
      <c r="G318" s="25">
        <f t="shared" si="116"/>
        <v>0</v>
      </c>
      <c r="H318" s="25"/>
    </row>
    <row r="319" spans="1:8" s="16" customFormat="1" ht="15" customHeight="1">
      <c r="A319" s="23" t="s">
        <v>45</v>
      </c>
      <c r="B319" s="23" t="str">
        <f t="shared" si="117"/>
        <v>ACABADOS</v>
      </c>
      <c r="C319" s="23"/>
      <c r="D319" s="37"/>
      <c r="E319" s="57"/>
      <c r="F319" s="24"/>
      <c r="G319" s="25">
        <f t="shared" si="116"/>
        <v>0</v>
      </c>
      <c r="H319" s="25"/>
    </row>
    <row r="320" spans="1:8" s="16" customFormat="1" ht="15" customHeight="1">
      <c r="A320" s="23" t="s">
        <v>46</v>
      </c>
      <c r="B320" s="23" t="str">
        <f t="shared" si="117"/>
        <v>BAÑOS</v>
      </c>
      <c r="C320" s="23"/>
      <c r="D320" s="37"/>
      <c r="E320" s="57"/>
      <c r="F320" s="24"/>
      <c r="G320" s="25">
        <f t="shared" si="116"/>
        <v>0</v>
      </c>
      <c r="H320" s="25"/>
    </row>
    <row r="321" spans="1:8" s="16" customFormat="1" ht="15" customHeight="1">
      <c r="A321" s="23" t="s">
        <v>47</v>
      </c>
      <c r="B321" s="23" t="str">
        <f t="shared" si="117"/>
        <v>CARPINTERIA</v>
      </c>
      <c r="C321" s="23"/>
      <c r="D321" s="37"/>
      <c r="E321" s="57"/>
      <c r="F321" s="24"/>
      <c r="G321" s="25">
        <f t="shared" si="116"/>
        <v>0</v>
      </c>
      <c r="H321" s="25"/>
    </row>
    <row r="322" spans="1:8" s="16" customFormat="1" ht="15" customHeight="1">
      <c r="A322" s="23" t="s">
        <v>48</v>
      </c>
      <c r="B322" s="23" t="str">
        <f t="shared" si="117"/>
        <v>VENTANERÍA Y CANCELERÍA DE ALUMINIO</v>
      </c>
      <c r="C322" s="23"/>
      <c r="D322" s="37"/>
      <c r="E322" s="57"/>
      <c r="F322" s="24"/>
      <c r="G322" s="25">
        <f t="shared" si="116"/>
        <v>0</v>
      </c>
      <c r="H322" s="25"/>
    </row>
    <row r="323" spans="1:8" s="16" customFormat="1" ht="15" customHeight="1">
      <c r="A323" s="23" t="s">
        <v>49</v>
      </c>
      <c r="B323" s="23" t="str">
        <f t="shared" si="117"/>
        <v>ACERO INOXIDABLE</v>
      </c>
      <c r="C323" s="23"/>
      <c r="D323" s="37"/>
      <c r="E323" s="57"/>
      <c r="F323" s="24"/>
      <c r="G323" s="25">
        <f t="shared" si="116"/>
        <v>0</v>
      </c>
      <c r="H323" s="25"/>
    </row>
    <row r="324" spans="1:8" s="16" customFormat="1" ht="15" customHeight="1">
      <c r="A324" s="23" t="s">
        <v>50</v>
      </c>
      <c r="B324" s="23" t="str">
        <f t="shared" si="117"/>
        <v>SISTEMA AISLADO</v>
      </c>
      <c r="C324" s="23"/>
      <c r="D324" s="37"/>
      <c r="E324" s="57"/>
      <c r="F324" s="24"/>
      <c r="G324" s="25">
        <f t="shared" si="116"/>
        <v>0</v>
      </c>
      <c r="H324" s="25"/>
    </row>
    <row r="325" spans="1:8" s="16" customFormat="1" ht="15" customHeight="1">
      <c r="A325" s="23" t="s">
        <v>51</v>
      </c>
      <c r="B325" s="23" t="str">
        <f t="shared" si="117"/>
        <v>SISTEMA CONTRA INCENDIO</v>
      </c>
      <c r="C325" s="23"/>
      <c r="D325" s="37"/>
      <c r="E325" s="57"/>
      <c r="F325" s="24"/>
      <c r="G325" s="25">
        <f t="shared" si="116"/>
        <v>0</v>
      </c>
      <c r="H325" s="25"/>
    </row>
    <row r="326" spans="1:8" s="16" customFormat="1" ht="15" customHeight="1">
      <c r="A326" s="23" t="s">
        <v>52</v>
      </c>
      <c r="B326" s="23" t="str">
        <f t="shared" si="117"/>
        <v>DETECTORES DE HUMO</v>
      </c>
      <c r="C326" s="23"/>
      <c r="D326" s="37"/>
      <c r="E326" s="57"/>
      <c r="F326" s="24"/>
      <c r="G326" s="25">
        <f t="shared" si="116"/>
        <v>0</v>
      </c>
      <c r="H326" s="25"/>
    </row>
    <row r="327" spans="1:8" s="16" customFormat="1" ht="15" customHeight="1">
      <c r="A327" s="23" t="s">
        <v>53</v>
      </c>
      <c r="B327" s="23" t="str">
        <f t="shared" si="117"/>
        <v>SEÑALETICA</v>
      </c>
      <c r="C327" s="23"/>
      <c r="D327" s="37"/>
      <c r="E327" s="57"/>
      <c r="F327" s="24"/>
      <c r="G327" s="25">
        <f t="shared" si="116"/>
        <v>0</v>
      </c>
      <c r="H327" s="25"/>
    </row>
    <row r="328" spans="1:8" s="16" customFormat="1" ht="15" customHeight="1">
      <c r="A328" s="23" t="s">
        <v>54</v>
      </c>
      <c r="B328" s="23" t="str">
        <f t="shared" si="117"/>
        <v>AIRE ACONDICIONADO</v>
      </c>
      <c r="C328" s="23"/>
      <c r="D328" s="37"/>
      <c r="E328" s="57"/>
      <c r="F328" s="24"/>
      <c r="G328" s="25">
        <f t="shared" si="116"/>
        <v>0</v>
      </c>
      <c r="H328" s="25"/>
    </row>
    <row r="329" spans="1:8" s="16" customFormat="1" ht="15" customHeight="1">
      <c r="A329" s="23" t="s">
        <v>55</v>
      </c>
      <c r="B329" s="23" t="str">
        <f t="shared" si="117"/>
        <v>VOZ Y DATOS</v>
      </c>
      <c r="C329" s="23"/>
      <c r="D329" s="37"/>
      <c r="E329" s="57"/>
      <c r="F329" s="24"/>
      <c r="G329" s="25">
        <f t="shared" si="116"/>
        <v>0</v>
      </c>
      <c r="H329" s="25"/>
    </row>
    <row r="330" spans="1:8" s="16" customFormat="1" ht="15" customHeight="1">
      <c r="A330" s="23" t="s">
        <v>56</v>
      </c>
      <c r="B330" s="23" t="str">
        <f t="shared" si="117"/>
        <v>CCTV</v>
      </c>
      <c r="C330" s="23"/>
      <c r="D330" s="37"/>
      <c r="E330" s="57"/>
      <c r="F330" s="24"/>
      <c r="G330" s="25">
        <f t="shared" si="116"/>
        <v>0</v>
      </c>
      <c r="H330" s="25"/>
    </row>
    <row r="331" spans="1:8" s="16" customFormat="1" ht="15" customHeight="1">
      <c r="A331" s="23" t="s">
        <v>57</v>
      </c>
      <c r="B331" s="23" t="str">
        <f t="shared" si="117"/>
        <v>SISTEMA VOCEO</v>
      </c>
      <c r="C331" s="23"/>
      <c r="D331" s="37"/>
      <c r="E331" s="57"/>
      <c r="F331" s="24"/>
      <c r="G331" s="25">
        <f t="shared" si="116"/>
        <v>0</v>
      </c>
      <c r="H331" s="25"/>
    </row>
    <row r="332" spans="1:8" s="16" customFormat="1" ht="15" customHeight="1">
      <c r="A332" s="23" t="s">
        <v>58</v>
      </c>
      <c r="B332" s="23" t="str">
        <f t="shared" si="117"/>
        <v>LIMPIEZAS</v>
      </c>
      <c r="C332" s="23"/>
      <c r="D332" s="37"/>
      <c r="E332" s="57"/>
      <c r="F332" s="24"/>
      <c r="G332" s="25">
        <f t="shared" si="116"/>
        <v>0</v>
      </c>
      <c r="H332" s="25"/>
    </row>
    <row r="333" spans="1:10" ht="15" customHeight="1">
      <c r="A333" s="14"/>
      <c r="B333" s="27"/>
      <c r="C333" s="17"/>
      <c r="D333" s="36"/>
      <c r="E333" s="58"/>
      <c r="F333" s="17"/>
      <c r="G333" s="52"/>
      <c r="I333" s="74"/>
      <c r="J333" s="64"/>
    </row>
    <row r="334" spans="1:10" ht="15" customHeight="1">
      <c r="A334" s="99" t="s">
        <v>18</v>
      </c>
      <c r="B334" s="99"/>
      <c r="C334" s="99"/>
      <c r="D334" s="99"/>
      <c r="E334" s="99"/>
      <c r="F334" s="15" t="s">
        <v>19</v>
      </c>
      <c r="G334" s="53">
        <f>G305</f>
        <v>0</v>
      </c>
      <c r="H334" s="63"/>
      <c r="I334" s="74"/>
      <c r="J334" s="65"/>
    </row>
    <row r="335" spans="1:9" s="16" customFormat="1" ht="15" customHeight="1">
      <c r="A335" s="80" t="e">
        <f ca="1">+numtext(G336)</f>
        <v>#NAME?</v>
      </c>
      <c r="B335" s="80"/>
      <c r="C335" s="80"/>
      <c r="D335" s="80"/>
      <c r="E335" s="80"/>
      <c r="F335" s="79" t="s">
        <v>20</v>
      </c>
      <c r="G335" s="53">
        <f>ROUND(G334*0.16,2)</f>
        <v>0</v>
      </c>
      <c r="I335" s="63"/>
    </row>
    <row r="336" spans="1:9" s="16" customFormat="1" ht="15" customHeight="1">
      <c r="A336" s="80"/>
      <c r="B336" s="80"/>
      <c r="C336" s="80"/>
      <c r="D336" s="80"/>
      <c r="E336" s="80"/>
      <c r="F336" s="15" t="s">
        <v>21</v>
      </c>
      <c r="G336" s="53">
        <f>+ROUND(G334+G335,2)</f>
        <v>0</v>
      </c>
      <c r="I336" s="63"/>
    </row>
  </sheetData>
  <autoFilter ref="A16:G332"/>
  <mergeCells count="14">
    <mergeCell ref="A335:E336"/>
    <mergeCell ref="C1:F1"/>
    <mergeCell ref="C6:E6"/>
    <mergeCell ref="C7:E7"/>
    <mergeCell ref="C8:E8"/>
    <mergeCell ref="C9:E9"/>
    <mergeCell ref="C10:F10"/>
    <mergeCell ref="C11:F11"/>
    <mergeCell ref="C12:F12"/>
    <mergeCell ref="A14:G14"/>
    <mergeCell ref="A334:E334"/>
    <mergeCell ref="A304:G304"/>
    <mergeCell ref="C2:F5"/>
    <mergeCell ref="B7:B9"/>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303"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VICTOR HUGO NUÑEZ RUIZ.</cp:lastModifiedBy>
  <cp:lastPrinted>2025-04-28T19:14:40Z</cp:lastPrinted>
  <dcterms:created xsi:type="dcterms:W3CDTF">2024-12-27T18:23:43Z</dcterms:created>
  <dcterms:modified xsi:type="dcterms:W3CDTF">2026-09-08T15:44:49Z</dcterms:modified>
  <cp:category/>
</cp:coreProperties>
</file>